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1BF44F1-8842-45DC-8D3E-1BB89E71E77E}" xr6:coauthVersionLast="47" xr6:coauthVersionMax="47" xr10:uidLastSave="{00000000-0000-0000-0000-000000000000}"/>
  <bookViews>
    <workbookView xWindow="-108" yWindow="-108" windowWidth="30936" windowHeight="16896" tabRatio="824" xr2:uid="{00000000-000D-0000-FFFF-FFFF00000000}"/>
  </bookViews>
  <sheets>
    <sheet name="Ankieta do Wniosku" sheetId="6" r:id="rId1"/>
    <sheet name="kalkulator punktów" sheetId="7" r:id="rId2"/>
    <sheet name="obszar B - PV+aku, ~PC" sheetId="1" r:id="rId3"/>
    <sheet name="Rachunki i urządzenia" sheetId="3" r:id="rId4"/>
    <sheet name="obliczenia" sheetId="4" state="hidden" r:id="rId5"/>
    <sheet name="1obliczenia ppoż" sheetId="9" state="hidden" r:id="rId6"/>
    <sheet name="obiekty - legenda" sheetId="10" state="hidden" r:id="rId7"/>
  </sheets>
  <calcPr calcId="181029"/>
</workbook>
</file>

<file path=xl/calcChain.xml><?xml version="1.0" encoding="utf-8"?>
<calcChain xmlns="http://schemas.openxmlformats.org/spreadsheetml/2006/main">
  <c r="AV2" i="4" l="1"/>
  <c r="AU2" i="4"/>
  <c r="N2" i="4"/>
  <c r="M2" i="4"/>
  <c r="L2" i="4"/>
  <c r="K2" i="4"/>
  <c r="J2" i="4"/>
  <c r="I2" i="4"/>
  <c r="N1" i="4"/>
  <c r="M1" i="4"/>
  <c r="L1" i="4"/>
  <c r="K1" i="4"/>
  <c r="J1" i="4"/>
  <c r="I1" i="4"/>
  <c r="H2" i="4"/>
  <c r="H1" i="4"/>
  <c r="G2" i="4"/>
  <c r="G1" i="4"/>
  <c r="F2" i="4"/>
  <c r="E2" i="4"/>
  <c r="F1" i="4"/>
  <c r="E1" i="4" l="1"/>
  <c r="AK2" i="9"/>
  <c r="AH2" i="9"/>
  <c r="AH9" i="9"/>
  <c r="AG2" i="9"/>
  <c r="AI10" i="9" l="1"/>
  <c r="AJ2" i="9"/>
  <c r="AF2" i="9"/>
  <c r="AF4" i="9" s="1"/>
  <c r="AI2" i="9" s="1"/>
  <c r="AM2" i="9" l="1"/>
  <c r="AN2" i="9" s="1"/>
  <c r="H9" i="7" l="1"/>
  <c r="H8" i="7"/>
  <c r="H7" i="7"/>
  <c r="H6" i="7"/>
  <c r="H5" i="7"/>
  <c r="H4" i="7"/>
  <c r="H3" i="7"/>
  <c r="C2" i="7" l="1"/>
  <c r="S2" i="4"/>
  <c r="AD2" i="4" l="1"/>
  <c r="AH2" i="4"/>
  <c r="AH1" i="4"/>
  <c r="AF2" i="4"/>
  <c r="AF1" i="4"/>
  <c r="AE2" i="4"/>
  <c r="AD1" i="4"/>
  <c r="AB2" i="4"/>
  <c r="AB1" i="4"/>
  <c r="AA2" i="4"/>
  <c r="AA1" i="4"/>
  <c r="Z2" i="4"/>
  <c r="Z1" i="4"/>
  <c r="Y2" i="4"/>
  <c r="Y1" i="4"/>
  <c r="AC2" i="4" l="1"/>
  <c r="AG2" i="4"/>
  <c r="AR2" i="4" s="1"/>
  <c r="X2" i="4"/>
  <c r="W2" i="4"/>
  <c r="AG1" i="4"/>
  <c r="AE1" i="4"/>
  <c r="AC1" i="4"/>
  <c r="X1" i="4"/>
  <c r="W1" i="4"/>
  <c r="V2" i="4"/>
  <c r="V1" i="4"/>
  <c r="U2" i="4"/>
  <c r="U1" i="4"/>
  <c r="T2" i="4"/>
  <c r="AW2" i="4" s="1"/>
  <c r="AX2" i="4" s="1"/>
  <c r="T1" i="4"/>
  <c r="S1" i="4"/>
  <c r="R2" i="4"/>
  <c r="R1" i="4"/>
  <c r="Q2" i="4"/>
  <c r="Q1" i="4"/>
  <c r="P2" i="4"/>
  <c r="P1" i="4"/>
  <c r="O2" i="4"/>
  <c r="O1" i="4"/>
  <c r="D2" i="4"/>
  <c r="D1" i="4"/>
  <c r="C2" i="4"/>
  <c r="C1" i="4"/>
  <c r="AS2" i="4" l="1"/>
  <c r="AT2" i="4" s="1"/>
  <c r="AI2" i="4"/>
  <c r="AP2" i="4"/>
  <c r="AQ2" i="4" s="1"/>
  <c r="F14" i="3"/>
  <c r="AK2" i="4" s="1"/>
  <c r="AM2" i="4" s="1"/>
  <c r="AO2" i="4" s="1"/>
  <c r="C14" i="3"/>
  <c r="AJ2" i="4" s="1"/>
  <c r="AL2" i="4" s="1"/>
  <c r="AN2" i="4" s="1"/>
</calcChain>
</file>

<file path=xl/sharedStrings.xml><?xml version="1.0" encoding="utf-8"?>
<sst xmlns="http://schemas.openxmlformats.org/spreadsheetml/2006/main" count="271" uniqueCount="233">
  <si>
    <t>zmienna</t>
  </si>
  <si>
    <t>wartość</t>
  </si>
  <si>
    <t>komentarz / przykłady</t>
  </si>
  <si>
    <t>sama cyfra - moc instalacji na modułach np.: 9,86</t>
  </si>
  <si>
    <r>
      <rPr>
        <sz val="11"/>
        <color rgb="FFFF0000"/>
        <rFont val="Calibri"/>
        <family val="2"/>
        <charset val="238"/>
      </rPr>
      <t>Tego arkusza</t>
    </r>
    <r>
      <rPr>
        <b/>
        <sz val="11"/>
        <color rgb="FFFF0000"/>
        <rFont val="Calibri"/>
        <family val="2"/>
        <charset val="238"/>
      </rPr>
      <t xml:space="preserve"> NIE</t>
    </r>
    <r>
      <rPr>
        <sz val="11"/>
        <color rgb="FFFF0000"/>
        <rFont val="Calibri"/>
        <family val="2"/>
        <charset val="238"/>
      </rPr>
      <t xml:space="preserve"> uzupełniamy</t>
    </r>
  </si>
  <si>
    <t>np. 15698 kWh</t>
  </si>
  <si>
    <t>zestawienie urządzeń elektrycznych występujacych w gospodarstwie domowym</t>
  </si>
  <si>
    <t>zestawienie urządzeń elektrycznych występujacych w gospodarstwie rolnym</t>
  </si>
  <si>
    <t>np. prąd bytowy (4 osoby), dodatkowe ogrzewanie piwnicy, grzejniki elektryczne w łazienkach, drobnica domowa jako prąd bytowy czyli wyszczególnić kuchnia indukcyjna, lodówka, piekarnik, ekspres do kawy, pralka, zmywarka, czajnik elektryczny, TV itp. (opcjonalnie moc urządzenia np. 1 kW)</t>
  </si>
  <si>
    <t>np. ogrzewanie i ciepła woda w części socjalnej, grzejniki olejowe, oświetlenie, podajniki do zboża, wentylator, mieszalnik pasz, śrutownik, żmijka, agregat chłodniczy itp. (opcjonalnie moc urządzenia np. 4 kW)</t>
  </si>
  <si>
    <t>dane dot. obiektu i instalacji</t>
  </si>
  <si>
    <t>moc przyłączeniowa obiektu [kW]</t>
  </si>
  <si>
    <t>pompa ciepła będzie na cele gospodarcze czy mieszkalne? (jeśli zastosowano)</t>
  </si>
  <si>
    <t>zużycie energii elektrycznej wynikające z faktur wystawionych w ostatnich 12 miesięcach poprzedzająch miesiąc złożenia wniosku [kWh]</t>
  </si>
  <si>
    <t xml:space="preserve">wymagane załączniki: </t>
  </si>
  <si>
    <t>4. symulacja zużycia pompy ciepła np. poprzez raport ze strony https://cieplo.app (jeśli dotyczy)</t>
  </si>
  <si>
    <t>marka i model</t>
  </si>
  <si>
    <t>roczne zużycie energii wg. wyliczenia z cieplo.app</t>
  </si>
  <si>
    <t>moc instalacji:</t>
  </si>
  <si>
    <t>marka i model modułów PV</t>
  </si>
  <si>
    <t>falowniki PV</t>
  </si>
  <si>
    <t>moc AC falowników (suma)</t>
  </si>
  <si>
    <t>marka i model magazynu energii</t>
  </si>
  <si>
    <t>źródło danych dot. mocy magazynu</t>
  </si>
  <si>
    <t>OKRES</t>
  </si>
  <si>
    <t>wyposażenie warsztatu (szlifierki, wiertarki, prostowniki)</t>
  </si>
  <si>
    <t>wyposażenie budynku socjalnego: suszarki do rąk, lodówka,</t>
  </si>
  <si>
    <t>5. wypełniony arkusz "Rachunki i urządzenia"</t>
  </si>
  <si>
    <t>patrz arkusz "Rachunki i urządzenia"</t>
  </si>
  <si>
    <t>sama cyfra, szczegóły do rozpisania w arkuszu, "Rachunki i urządzenia"</t>
  </si>
  <si>
    <t>sprawność modułów PV (min. 21% )</t>
  </si>
  <si>
    <t>Urządzenia elektryczne w gospodarstwie rolnym</t>
  </si>
  <si>
    <t>Urządzenia elektryczne w gospodarstwie domowym</t>
  </si>
  <si>
    <t>moc urządzenia</t>
  </si>
  <si>
    <t>20 kW</t>
  </si>
  <si>
    <t>7,5 kW</t>
  </si>
  <si>
    <t>moc urządzeń</t>
  </si>
  <si>
    <t>3 kW</t>
  </si>
  <si>
    <t>oświetlenie magazynu</t>
  </si>
  <si>
    <t>oświetlenie placu</t>
  </si>
  <si>
    <t>mikrofalówka, komputer</t>
  </si>
  <si>
    <t>grzejnik elektryczny do ogrzewania warsztatu</t>
  </si>
  <si>
    <t>żmijka do przeładunku zboża</t>
  </si>
  <si>
    <t>podnośnik kubełkowy</t>
  </si>
  <si>
    <t>suszarnia drzewicz</t>
  </si>
  <si>
    <t xml:space="preserve">Dojarko sprężarka </t>
  </si>
  <si>
    <t>Dojarka przewodowa</t>
  </si>
  <si>
    <t>Chłodziarka do mleka</t>
  </si>
  <si>
    <t>Mieszadlo</t>
  </si>
  <si>
    <t>2x 2,2 kW</t>
  </si>
  <si>
    <t>2,5 kW</t>
  </si>
  <si>
    <t>4,5 kW</t>
  </si>
  <si>
    <t>3,6 kW</t>
  </si>
  <si>
    <t>2,7 kW</t>
  </si>
  <si>
    <t>5,2 kW</t>
  </si>
  <si>
    <t>2,2 kW</t>
  </si>
  <si>
    <t>3,0 kW</t>
  </si>
  <si>
    <t>1,5 kW</t>
  </si>
  <si>
    <t>bojler elektryczny 150L</t>
  </si>
  <si>
    <t>lodówko - zamrażalka</t>
  </si>
  <si>
    <t>pralka</t>
  </si>
  <si>
    <t>suszarka</t>
  </si>
  <si>
    <t>grzejniki elektryczne do łazienek x2</t>
  </si>
  <si>
    <t>0,8 kW</t>
  </si>
  <si>
    <t>kuchenka indukcyjna</t>
  </si>
  <si>
    <t>7 kW</t>
  </si>
  <si>
    <t>piekarnik elektryczny</t>
  </si>
  <si>
    <t>bojler elektryczny 100 L</t>
  </si>
  <si>
    <t>0,5 kW</t>
  </si>
  <si>
    <t>telewizor x 2</t>
  </si>
  <si>
    <t>2 x 0,2 kW</t>
  </si>
  <si>
    <t>2 x 1,5 kW</t>
  </si>
  <si>
    <t>oświetlenie dom</t>
  </si>
  <si>
    <t>ZUŻYCIE [kWh] =&gt; wypełnij precyzyjnie wg. faktur - jest to weryfikowane na etapie oceny wniosku i podlega ew. korekcie</t>
  </si>
  <si>
    <t>Zużycie energii elektrycznej wg. faktur (gospodarstwo lub licznik wspólny)</t>
  </si>
  <si>
    <t>roczne zużycie energii na cele gospodarskie [kWh]:</t>
  </si>
  <si>
    <t>roczne zużycie energii na cele bytowe  [kWh]:</t>
  </si>
  <si>
    <t>SUMA [kWh]</t>
  </si>
  <si>
    <r>
      <t xml:space="preserve">Instrukcja: wprowadź w komórkach C13 i F13 zużycie energii w podziale na gospodarstwo i cele bytowe. Jeśli masz wspólny licznik, wprowadź takie wartości aby w wierszu 14 sprawdzenie wyszło pozytywnie. Od wiersza 16 w dół podane są przykładowe urządzenia, </t>
    </r>
    <r>
      <rPr>
        <b/>
        <sz val="11"/>
        <color rgb="FF000000"/>
        <rFont val="Calibri"/>
        <family val="2"/>
        <charset val="238"/>
      </rPr>
      <t>dostosuj</t>
    </r>
    <r>
      <rPr>
        <sz val="11"/>
        <color rgb="FF000000"/>
        <rFont val="Calibri"/>
        <family val="2"/>
        <charset val="238"/>
      </rPr>
      <t xml:space="preserve"> je do swojej sytuacji, </t>
    </r>
    <r>
      <rPr>
        <b/>
        <sz val="11"/>
        <color rgb="FF000000"/>
        <rFont val="Calibri"/>
        <family val="2"/>
        <charset val="238"/>
      </rPr>
      <t>pomieszaj</t>
    </r>
    <r>
      <rPr>
        <sz val="11"/>
        <color rgb="FF000000"/>
        <rFont val="Calibri"/>
        <family val="2"/>
        <charset val="238"/>
      </rPr>
      <t xml:space="preserve"> tak aby lista nie była identyczna jak u innych wnioskodawców.</t>
    </r>
  </si>
  <si>
    <t>procentowy współczynnik zużycia z faktur (min. 80%) :</t>
  </si>
  <si>
    <t>procentowy współczynnik zużycia z faktur (maks. 20%) :</t>
  </si>
  <si>
    <t>2. rysunek z opisanymi np. na mapie z geoportalu nazwami budynków które wchodzą w skład gospodarstwa (np. budynek mieszkalny / budynek gospodarczy / chlewnia / obora)  =&gt; może być odręcznie</t>
  </si>
  <si>
    <t>Dane instalacji PV i magazynu energii</t>
  </si>
  <si>
    <t>Dane pompy ciepła (opcjonalnie)</t>
  </si>
  <si>
    <r>
      <t xml:space="preserve">zmienić rodzaj danych na ogólne
</t>
    </r>
    <r>
      <rPr>
        <sz val="11"/>
        <color rgb="FFFF0000"/>
        <rFont val="Calibri"/>
        <family val="2"/>
        <charset val="238"/>
      </rPr>
      <t xml:space="preserve">na końcu zmienić rodzaj danych na tekstowe
</t>
    </r>
  </si>
  <si>
    <t>np. powietrze / woda</t>
  </si>
  <si>
    <t>maksymalna moc instalacji</t>
  </si>
  <si>
    <t>zużycie + zużycie PC</t>
  </si>
  <si>
    <t>Zużycie energii elektrycznej wg. faktur (gospodarstwo lub licznik wspólny) - jeśli licznik jest jeden zostaw puste</t>
  </si>
  <si>
    <t>% mocy instalacji cele gospodarcze</t>
  </si>
  <si>
    <t>% mocy instalacji cele mieszkalne</t>
  </si>
  <si>
    <t>% zużycia cele gospodarcze</t>
  </si>
  <si>
    <t>% zużycia cele mieszkalne</t>
  </si>
  <si>
    <t>maksymalna moc instalacji z PC</t>
  </si>
  <si>
    <t>FIRMA (jaka) / OS PRYWATNA</t>
  </si>
  <si>
    <t>Imię i nazwisko / Beneficjenta / Rolnik</t>
  </si>
  <si>
    <t>Numer telefonu</t>
  </si>
  <si>
    <t>Adres e-mail</t>
  </si>
  <si>
    <t>Adres zamieszkania (Województwo, powiat, Kod Pocztowy, Miejscowość, Ulica, Nr) + (jeżeli inny) do korespondencji</t>
  </si>
  <si>
    <t>Podaj swój numer PESEL</t>
  </si>
  <si>
    <t>Podaj swój NIP</t>
  </si>
  <si>
    <t xml:space="preserve">Nazwa Instalatora / Komentarze </t>
  </si>
  <si>
    <t>Jaki rodzaj działalności rolniczej prowadzisz?</t>
  </si>
  <si>
    <t xml:space="preserve">Czy jesteś podatnikiem podatku VAT? </t>
  </si>
  <si>
    <t>Jeśli jesteś podatnikiem podatku VAT czy prowadzisz dokumentację środków trwałych?</t>
  </si>
  <si>
    <t xml:space="preserve">Czy prowadzisz działy specjalne produkcji rolnej? </t>
  </si>
  <si>
    <t xml:space="preserve">Jakie działy specjalne produkcji rolnej prowadzisz? - jeśli nie dotyczy wpisz „nie dotyczy” </t>
  </si>
  <si>
    <t>Jaki tytuł prawny od nieruchomości posiadasz?</t>
  </si>
  <si>
    <t xml:space="preserve">Stan cywilny? </t>
  </si>
  <si>
    <t>Czy pozostajesz we wspólności majątkowej ?</t>
  </si>
  <si>
    <t xml:space="preserve">Dane współmałżonka (imię, nazwisko, adres zamieszkania, pesel, nr tel, e-mail) - jeśli nie dotyczy napisać „nie dotyczy” </t>
  </si>
  <si>
    <t>Podaj dane (adres oraz numer działki) na której powstanie instalacja fotowoltaiczna</t>
  </si>
  <si>
    <t xml:space="preserve">Czy działka, na której będzie instalacja stanowi przedmiot współwłasności? </t>
  </si>
  <si>
    <t xml:space="preserve">Podaj dane współwłaściciela  (imię, nazwisko, adres zamieszkania, pesel)  ;  (jeśli dotyczy spółki to NIP, regon, krs,) - jeśli nie dotyczy wpisz „nie dotyczy” </t>
  </si>
  <si>
    <t>Czy pobierasz dopłaty unijne na nieruchomość, na której będzie realizowana inwestycja?</t>
  </si>
  <si>
    <t>Czy posiadasz nr identyfikacyjny w ewidencji producentów Agencji Restrukturyzacji i Modernizacji Rolnictwa?</t>
  </si>
  <si>
    <t>Nr identyfikacyjny</t>
  </si>
  <si>
    <t>Czy posiadasz DJP za ostatnie 12 miesięcy?</t>
  </si>
  <si>
    <t>Jakie DPJ za ostatnie 12 miesięcy posiadasz?
*Jeżeli nie dotyczy pomiń</t>
  </si>
  <si>
    <t>Czy jesteś właścicielem licznika?</t>
  </si>
  <si>
    <t>Jeśli tak to które liczniki należy do Ciebie (np. tylko na dom, tylko na gospodarstwo itp.) ?</t>
  </si>
  <si>
    <t>Na kogo są rachunki za energię elektryczną?</t>
  </si>
  <si>
    <t xml:space="preserve">Czy otrzymałeś pomoc na urządzenia do wytwarzania energii elektrycznej z energii promieniowania słonecznego? Jeśli tak to jaką i kiedy? </t>
  </si>
  <si>
    <t xml:space="preserve">Czy jesteś zainteresowany termomodernizacją budynku gospodarczego? 
</t>
  </si>
  <si>
    <t>Czy jesteś zainteresowany pompą ciepła?</t>
  </si>
  <si>
    <t>Czy inwestycja będzie obejmować system zarządzania przepływami energii elektrycznej (powinna) ?</t>
  </si>
  <si>
    <t>Czy projekt będzie realizowany na obszarze parku krajobrazowego lub rezerwatu przyrody?</t>
  </si>
  <si>
    <t xml:space="preserve">Czy inwestycja będzie miała miejsce na terenach objętych ONW, jeśli tak to na jakich? </t>
  </si>
  <si>
    <t>Czy posiadasz certyfikat unijnego systemu jakości?</t>
  </si>
  <si>
    <t xml:space="preserve">Czy jesteś młodym rolnikiem (do 40 lat) w rozumieniu rozporządzenia MRiRW? </t>
  </si>
  <si>
    <t>Jakie wykształcenie posiadasz ? DOT Młodego Rolnika</t>
  </si>
  <si>
    <t>Jaką szkołę ukończyłaś/eś? DOT Młodego Rolnika</t>
  </si>
  <si>
    <t>Od kiedy samodzielnie prowadzisz gospodarstwo rolne? Dotyczy Młodego Rolnika DD/MM/RRRR</t>
  </si>
  <si>
    <t>Instrukcja: wypełnij ten arkusz jeśli chcesz abyśmy zajęli się również opracowaniem wniosku o dofinansowanie.</t>
  </si>
  <si>
    <t>Czy posiadasz już jakaś instalację fotowoltaiczną lub inne źródło OZE ? Jakie ?</t>
  </si>
  <si>
    <t>Czy posiadasz tytuł prawny do nieruchomości, na której będzie realizowana inwestycja?</t>
  </si>
  <si>
    <t>20% rocznego zużycia energii przez PC</t>
  </si>
  <si>
    <t>maksymalna moc instalacji z PC (wariant 20%)</t>
  </si>
  <si>
    <t>wpisać czy odczyt z karty katalogowej czy z obliczenia iloczynu prądu i napięcia nominalnego / ładowania</t>
  </si>
  <si>
    <t>1. rysunek z zaznaczonym planowanym miejscem montażu modułów, falownika oraz magazynu energii (pompy ciepła) np. na rzucie z google maps =&gt; może być odręcznie</t>
  </si>
  <si>
    <r>
      <t>jeżeli wnioskodawca prowadził w okresie ostatnich 12 miesięcy poprzedzających miesiąc w którym przypada dzień rozpoczęcia terminu naboru, produkcję</t>
    </r>
    <r>
      <rPr>
        <b/>
        <sz val="11"/>
        <color rgb="FF000000"/>
        <rFont val="Calibri"/>
        <family val="2"/>
        <charset val="238"/>
      </rPr>
      <t xml:space="preserve"> zwierząt</t>
    </r>
    <r>
      <rPr>
        <sz val="11"/>
        <color rgb="FF000000"/>
        <rFont val="Calibri"/>
        <family val="2"/>
        <charset val="238"/>
      </rPr>
      <t xml:space="preserve"> gospodarskich, a liczba tych zwierząt utrzymywanych w gospodarstwie w tym okresie, obliczana w kalkulatorze opracowanym przez ARiMR, w przeliczeniu na DJP, wynosi </t>
    </r>
    <r>
      <rPr>
        <b/>
        <sz val="11"/>
        <color rgb="FF000000"/>
        <rFont val="Calibri"/>
        <family val="2"/>
        <charset val="238"/>
      </rPr>
      <t>co najmniej 5</t>
    </r>
    <r>
      <rPr>
        <sz val="11"/>
        <color rgb="FF000000"/>
        <rFont val="Calibri"/>
        <family val="2"/>
        <charset val="238"/>
      </rPr>
      <t xml:space="preserve"> – przyznaje się </t>
    </r>
    <r>
      <rPr>
        <b/>
        <sz val="11"/>
        <color rgb="FF000000"/>
        <rFont val="Calibri"/>
        <family val="2"/>
        <charset val="238"/>
      </rPr>
      <t>4 punkty</t>
    </r>
  </si>
  <si>
    <r>
      <t xml:space="preserve">jeżeli w dniu złożenia wniosku o przyznanie pomocy wnioskodawca prowadzi </t>
    </r>
    <r>
      <rPr>
        <b/>
        <sz val="11"/>
        <color rgb="FF000000"/>
        <rFont val="Calibri"/>
        <family val="2"/>
        <charset val="238"/>
      </rPr>
      <t>produkcję ekologiczną</t>
    </r>
    <r>
      <rPr>
        <sz val="11"/>
        <color rgb="FF000000"/>
        <rFont val="Calibri"/>
        <family val="2"/>
        <charset val="238"/>
      </rPr>
      <t xml:space="preserve"> – przyznaje się </t>
    </r>
    <r>
      <rPr>
        <b/>
        <sz val="11"/>
        <color rgb="FF000000"/>
        <rFont val="Calibri"/>
        <family val="2"/>
        <charset val="238"/>
      </rPr>
      <t>2 punkty</t>
    </r>
  </si>
  <si>
    <r>
      <t xml:space="preserve">jeżeli operacja będzie realizowana na </t>
    </r>
    <r>
      <rPr>
        <b/>
        <sz val="11"/>
        <color rgb="FF000000"/>
        <rFont val="Calibri"/>
        <family val="2"/>
        <charset val="238"/>
      </rPr>
      <t>obszarach chronionych</t>
    </r>
    <r>
      <rPr>
        <sz val="11"/>
        <color rgb="FF000000"/>
        <rFont val="Calibri"/>
        <family val="2"/>
        <charset val="238"/>
      </rPr>
      <t xml:space="preserve"> – przyznaje się </t>
    </r>
    <r>
      <rPr>
        <b/>
        <sz val="11"/>
        <color rgb="FF000000"/>
        <rFont val="Calibri"/>
        <family val="2"/>
        <charset val="238"/>
      </rPr>
      <t>1 punkt</t>
    </r>
  </si>
  <si>
    <r>
      <t xml:space="preserve">jeżeli w dniu złożenia wniosku o przyznanie pomocy wnioskodawca jest </t>
    </r>
    <r>
      <rPr>
        <b/>
        <sz val="11"/>
        <color rgb="FF000000"/>
        <rFont val="Calibri"/>
        <family val="2"/>
        <charset val="238"/>
      </rPr>
      <t>młodym rolnikiem</t>
    </r>
    <r>
      <rPr>
        <sz val="11"/>
        <color rgb="FF000000"/>
        <rFont val="Calibri"/>
        <family val="2"/>
        <charset val="238"/>
      </rPr>
      <t xml:space="preserve"> – przyznaje się </t>
    </r>
    <r>
      <rPr>
        <b/>
        <sz val="11"/>
        <color rgb="FF000000"/>
        <rFont val="Calibri"/>
        <family val="2"/>
        <charset val="238"/>
      </rPr>
      <t>2 punkty</t>
    </r>
  </si>
  <si>
    <r>
      <t xml:space="preserve">jeżeli wnioskodawcy </t>
    </r>
    <r>
      <rPr>
        <b/>
        <sz val="11"/>
        <color rgb="FF000000"/>
        <rFont val="Calibri"/>
        <family val="2"/>
        <charset val="238"/>
      </rPr>
      <t>nie przyznano</t>
    </r>
    <r>
      <rPr>
        <sz val="11"/>
        <color rgb="FF000000"/>
        <rFont val="Calibri"/>
        <family val="2"/>
        <charset val="238"/>
      </rPr>
      <t xml:space="preserve"> pomocy na zakup PV w ramach poddziałania „Wsparcie inwestycji w gospodarstwach rolnych” w ramach operacji typu „Modernizacja gospodarstw rolnych” lub „Inwestycje w gospodarstwach położonych na obszarach Natura 2000” objętego Programem Rozwoju Obszarów Wiejskich na lata 2014–2020 – przyznaje się </t>
    </r>
    <r>
      <rPr>
        <b/>
        <sz val="11"/>
        <color rgb="FF000000"/>
        <rFont val="Calibri"/>
        <family val="2"/>
        <charset val="238"/>
      </rPr>
      <t>3 punkty</t>
    </r>
  </si>
  <si>
    <t>jeżeli sprawność PV wynosi:
- powyżej 21% – przyznaje się 3 punkty,
- powyżej 18% i nie więcej niż 21% – przyznaje się 2 punkty,
- nie więcej niż 18% – przyznaje się 1 punkt.</t>
  </si>
  <si>
    <t>jeżeli sprawność optyczna kolektorów słonecznych wynosi:
- powyżej 80 % – przyznaje się 3 punkty,
- powyżej 70% i nie więcej niż 80% – przyznaje się 2 punkty,
- nie więcej niż 70% – przyznaje się 1 punkt.</t>
  </si>
  <si>
    <t>TAK</t>
  </si>
  <si>
    <t>NIE</t>
  </si>
  <si>
    <t>PRZYZNANO</t>
  </si>
  <si>
    <t>NIE PRZYZNANO</t>
  </si>
  <si>
    <t>&gt;21%</t>
  </si>
  <si>
    <t>&lt;21%,18%)</t>
  </si>
  <si>
    <t>≤18%</t>
  </si>
  <si>
    <t>&gt;80%</t>
  </si>
  <si>
    <t>&lt;80%,70%)</t>
  </si>
  <si>
    <t>≤70%</t>
  </si>
  <si>
    <t>suma punktów (wymagane min. 6)</t>
  </si>
  <si>
    <t>BRAK</t>
  </si>
  <si>
    <t>OBSZAR B: PV+aku+~PC / kolektory cieplne</t>
  </si>
  <si>
    <t>Wypełnij ten arkusz abyśmy przygotowali projekt instalacji w obszarze B (PV+aku+~PC / kolektory cieplne)</t>
  </si>
  <si>
    <t>pojemność magazynu energii</t>
  </si>
  <si>
    <t>budynek mieszkalny jednorodzinny</t>
  </si>
  <si>
    <t>NIE DOTYCZY - budynek mieszkalny jednorodzinny lub falownik na zewnątrz budynku</t>
  </si>
  <si>
    <t>LiFePO4</t>
  </si>
  <si>
    <t>Ib</t>
  </si>
  <si>
    <t>moc*1000</t>
  </si>
  <si>
    <t>In</t>
  </si>
  <si>
    <t>obliczenia - In</t>
  </si>
  <si>
    <t>obliczenia - min. przekrój AC</t>
  </si>
  <si>
    <t>min. przekrój AC</t>
  </si>
  <si>
    <t>I2</t>
  </si>
  <si>
    <t>Iz</t>
  </si>
  <si>
    <t>strefy zagrożenia wybuchem</t>
  </si>
  <si>
    <t>1,11*Ib</t>
  </si>
  <si>
    <t>Ib =</t>
  </si>
  <si>
    <t>/(1,73*400*0,95) =</t>
  </si>
  <si>
    <t>[A]</t>
  </si>
  <si>
    <t>In =</t>
  </si>
  <si>
    <t>Ib  =</t>
  </si>
  <si>
    <t>Dobrano zabezpieczenie o charakterystyce…………</t>
  </si>
  <si>
    <t>Standardowe prądy znamionowe to szereg: 6 A, 10 A, 16 A, 20 A, 25 A, 32 A, 40 A, 50 A, 63 A, 80 A, 100 A, 125 A</t>
  </si>
  <si>
    <t>rodzaje obiektów:</t>
  </si>
  <si>
    <t>Obowiązek PWP:</t>
  </si>
  <si>
    <t>instrukcja bezpieczeństwa pożarowego</t>
  </si>
  <si>
    <t>technologia akumulatorowa</t>
  </si>
  <si>
    <t>instalacja posadowiona na gruncie/wiacie (falownik pod modułami)</t>
  </si>
  <si>
    <t>TAK - jeśli falownik jest w środku obiektu, potrzebne będzie automatyczne rozłączanie strony DC na wejściu przewodów solarnych do obiektu</t>
  </si>
  <si>
    <t>Li-ion (wybuchowe)</t>
  </si>
  <si>
    <t>inne</t>
  </si>
  <si>
    <t>NIE (strefa pożarowa nie przekracza 1000 m³ i brak stref zagrożenia wybuchem)</t>
  </si>
  <si>
    <t>kwasowo-ołowiowe</t>
  </si>
  <si>
    <t>inne niewybuchowe (Ni-CD, Ni-MH)</t>
  </si>
  <si>
    <t>Tego arkusza NIE uzupełniamy</t>
  </si>
  <si>
    <t>inne: wpisz własny tekst</t>
  </si>
  <si>
    <r>
      <t xml:space="preserve">prąd bytowy dla członków gospodarstwa: </t>
    </r>
    <r>
      <rPr>
        <sz val="11"/>
        <color rgb="FFFF0000"/>
        <rFont val="Calibri"/>
        <family val="2"/>
        <charset val="238"/>
      </rPr>
      <t xml:space="preserve">wpisz ilość </t>
    </r>
    <r>
      <rPr>
        <sz val="11"/>
        <color rgb="FF000000"/>
        <rFont val="Calibri"/>
        <family val="2"/>
        <charset val="238"/>
      </rPr>
      <t>os.</t>
    </r>
  </si>
  <si>
    <t>powyższe urządzenia są przykładowe, wpisz zgodnie ze stanem faktycznym</t>
  </si>
  <si>
    <t>wybierz z listy</t>
  </si>
  <si>
    <t>moc znamionowa magazynu</t>
  </si>
  <si>
    <t>3. faktury za energię elektryczną wystawione w ostatnich 12 miesięcach poprzedzająch miesiąc złożenia wniosku =&gt; ostatnia za wrzecień 2025 (może być wydruk ze strony, jeśli nie ma faktur)</t>
  </si>
  <si>
    <t>numer EP</t>
  </si>
  <si>
    <t>numer ewidencyjny producenta</t>
  </si>
  <si>
    <t>adres Wnioskodawcy</t>
  </si>
  <si>
    <t>dane dot. Wnioskodawcy</t>
  </si>
  <si>
    <t>województwo</t>
  </si>
  <si>
    <t>powiat</t>
  </si>
  <si>
    <t>gmina</t>
  </si>
  <si>
    <t>miejscowość</t>
  </si>
  <si>
    <t>kod pocztowy</t>
  </si>
  <si>
    <t>ulica</t>
  </si>
  <si>
    <t>numer budynku/lokalu</t>
  </si>
  <si>
    <t>numer i nazwa obrębu ewidencyjnego</t>
  </si>
  <si>
    <t>numer działki ewidencyjnej</t>
  </si>
  <si>
    <t>imię i nazwisko lub nazwa Wnioskodawcy</t>
  </si>
  <si>
    <t>roczne zużycie energii na cele gospodarskie</t>
  </si>
  <si>
    <t>roczne zużycie energii na cele bytowe</t>
  </si>
  <si>
    <t>np. instalacja fotowoltaiczna o mocy 9,99 kWp z magazynem energii 5 kWh</t>
  </si>
  <si>
    <t>czy obiekt posiada aktualnie produkty OZE tj. (instalacja fotowoltaiczna, magazyn energii, pompa ciepła)? (jeśli tak proszę o podanie mocy danej instalacji/ pojemności magazynu oraz informację czy jest to na potrzeby mieszkalne czy gospodarcze)</t>
  </si>
  <si>
    <t>1% mocy instalacji (na potrzeby funkcjonowania instalacji)</t>
  </si>
  <si>
    <t>rodzaj</t>
  </si>
  <si>
    <t>wydajność</t>
  </si>
  <si>
    <t xml:space="preserve">moc znamionowa </t>
  </si>
  <si>
    <t>czy przewidywany jest montaż systemu zarządzania przepływami energii - jeśli tak to jaki?</t>
  </si>
  <si>
    <t>na cele gospodarcze</t>
  </si>
  <si>
    <t>Licznik energii:</t>
  </si>
  <si>
    <t>01.10.2025 – 30.11.2025</t>
  </si>
  <si>
    <t>01.12.2025 – 31.01.2026</t>
  </si>
  <si>
    <t>01.02.2026 – 31.03.2026</t>
  </si>
  <si>
    <t>01.04.2026 – 31.05.2026</t>
  </si>
  <si>
    <t>01.06.2026 – 31.07.2026</t>
  </si>
  <si>
    <t>01.08.2026 – 30.09.2026</t>
  </si>
  <si>
    <r>
      <t xml:space="preserve">Instrukcja: wpisz w </t>
    </r>
    <r>
      <rPr>
        <sz val="11"/>
        <color rgb="FFFFC000"/>
        <rFont val="Calibri"/>
        <family val="2"/>
        <charset val="238"/>
      </rPr>
      <t>żółte</t>
    </r>
    <r>
      <rPr>
        <sz val="11"/>
        <color rgb="FF000000"/>
        <rFont val="Calibri"/>
        <family val="2"/>
        <charset val="238"/>
      </rPr>
      <t xml:space="preserve"> pola zużycie energii wg. faktur, które trzeba będzie wysłać razem z wnioskiem. Wypełnij obie kolumny C i F jeśli masz dwa liczniki na gospodarstwo lub tylko kolumnę C jeśli masz jeden licznik. Jeśli dostajesz faktury w innych czasookresach (np. półroczne / roczne) to dostosuj odpowiednio kolumny z datami. Ostatni wpis </t>
    </r>
    <r>
      <rPr>
        <b/>
        <sz val="11"/>
        <color rgb="FF000000"/>
        <rFont val="Calibri"/>
        <family val="2"/>
        <charset val="238"/>
      </rPr>
      <t>musi</t>
    </r>
    <r>
      <rPr>
        <sz val="11"/>
        <color rgb="FF000000"/>
        <rFont val="Calibri"/>
        <family val="2"/>
        <charset val="238"/>
      </rPr>
      <t xml:space="preserve"> kończyć się na dacie 30.09.2026r.</t>
    </r>
  </si>
  <si>
    <t>Wnioskodawca, który nie posiada faktur dokładnie pokrywających wskazane okresy, może przedstawić faktury z innymi datami, o ile łącznie obejmują przedział 01.10.2025-30.09.2026. Tabelę można edytować, dopasowując przedziały czasowe do zakresów przedstawionych na fakturach.
W przypadku braku faktury za okres końcowy do 30.09.2026 dopuszcza się:
a) odczyt licznika na dzień  30.09.2026 , albo
b) wartość uśrednioną na podstawie poprzednich miesięcy.                                                                                                     c)oszacowanie zużycia na pdst. mocy urządzeń 
Dane tymczasowe będą wymagały korekty lub uzupełnienia na etapie oceny.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</si>
</sst>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61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FFC000"/>
      <name val="Calibri"/>
      <family val="2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8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0" applyBorder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3" borderId="0" xfId="0" applyFont="1" applyFill="1"/>
    <xf numFmtId="0" fontId="3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9" fillId="0" borderId="0" xfId="3" applyFont="1" applyFill="1" applyBorder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7" fillId="4" borderId="0" xfId="0" applyFont="1" applyFill="1"/>
    <xf numFmtId="49" fontId="3" fillId="4" borderId="0" xfId="0" applyNumberFormat="1" applyFont="1" applyFill="1"/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12" fillId="6" borderId="1" xfId="0" applyFont="1" applyFill="1" applyBorder="1"/>
    <xf numFmtId="0" fontId="0" fillId="0" borderId="1" xfId="0" applyBorder="1"/>
    <xf numFmtId="0" fontId="0" fillId="5" borderId="1" xfId="0" applyFill="1" applyBorder="1"/>
    <xf numFmtId="9" fontId="0" fillId="7" borderId="1" xfId="4" applyFont="1" applyFill="1" applyBorder="1"/>
    <xf numFmtId="0" fontId="12" fillId="6" borderId="5" xfId="0" applyFont="1" applyFill="1" applyBorder="1"/>
    <xf numFmtId="3" fontId="0" fillId="5" borderId="5" xfId="0" applyNumberFormat="1" applyFill="1" applyBorder="1"/>
    <xf numFmtId="0" fontId="14" fillId="0" borderId="1" xfId="0" applyFont="1" applyBorder="1"/>
    <xf numFmtId="0" fontId="14" fillId="0" borderId="6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6" fillId="0" borderId="0" xfId="0" applyFont="1"/>
    <xf numFmtId="0" fontId="0" fillId="3" borderId="0" xfId="0" applyFill="1"/>
    <xf numFmtId="0" fontId="17" fillId="0" borderId="0" xfId="0" applyFont="1"/>
    <xf numFmtId="0" fontId="10" fillId="0" borderId="0" xfId="0" applyFont="1" applyAlignment="1">
      <alignment wrapText="1"/>
    </xf>
    <xf numFmtId="49" fontId="0" fillId="8" borderId="0" xfId="0" applyNumberFormat="1" applyFill="1"/>
    <xf numFmtId="49" fontId="0" fillId="4" borderId="0" xfId="0" applyNumberFormat="1" applyFill="1"/>
    <xf numFmtId="0" fontId="18" fillId="0" borderId="0" xfId="0" applyFont="1"/>
    <xf numFmtId="49" fontId="0" fillId="0" borderId="0" xfId="0" applyNumberFormat="1" applyAlignment="1">
      <alignment vertical="top" wrapText="1"/>
    </xf>
    <xf numFmtId="2" fontId="0" fillId="0" borderId="0" xfId="0" applyNumberFormat="1"/>
    <xf numFmtId="0" fontId="19" fillId="0" borderId="0" xfId="0" applyFont="1"/>
    <xf numFmtId="0" fontId="18" fillId="0" borderId="0" xfId="0" applyFont="1" applyAlignment="1">
      <alignment wrapText="1"/>
    </xf>
    <xf numFmtId="0" fontId="13" fillId="9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9" borderId="1" xfId="0" applyFont="1" applyFill="1" applyBorder="1" applyAlignment="1">
      <alignment vertical="center" wrapText="1"/>
    </xf>
    <xf numFmtId="0" fontId="1" fillId="0" borderId="1" xfId="0" applyFont="1" applyBorder="1"/>
    <xf numFmtId="0" fontId="20" fillId="0" borderId="0" xfId="0" applyFont="1"/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5">
    <cellStyle name="Excel Built-in Good" xfId="1" xr:uid="{00000000-0005-0000-0000-000001000000}"/>
    <cellStyle name="Hiperłącze" xfId="3" builtinId="8"/>
    <cellStyle name="Hiperłącze 2" xfId="2" xr:uid="{00000000-0005-0000-0000-000003000000}"/>
    <cellStyle name="Normalny" xfId="0" builtinId="0"/>
    <cellStyle name="Procentowy" xfId="4" builtinId="5"/>
  </cellStyles>
  <dxfs count="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E4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390600</xdr:colOff>
      <xdr:row>11</xdr:row>
      <xdr:rowOff>57240</xdr:rowOff>
    </xdr:from>
    <xdr:to>
      <xdr:col>35</xdr:col>
      <xdr:colOff>363310</xdr:colOff>
      <xdr:row>15</xdr:row>
      <xdr:rowOff>63000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165000" y="6886665"/>
          <a:ext cx="1830085" cy="76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452437</xdr:colOff>
      <xdr:row>6</xdr:row>
      <xdr:rowOff>0</xdr:rowOff>
    </xdr:from>
    <xdr:to>
      <xdr:col>31</xdr:col>
      <xdr:colOff>317500</xdr:colOff>
      <xdr:row>44</xdr:row>
      <xdr:rowOff>45736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737" y="3409950"/>
          <a:ext cx="6894513" cy="9380236"/>
        </a:xfrm>
        <a:prstGeom prst="rect">
          <a:avLst/>
        </a:prstGeom>
      </xdr:spPr>
    </xdr:pic>
    <xdr:clientData/>
  </xdr:twoCellAnchor>
  <xdr:twoCellAnchor editAs="oneCell">
    <xdr:from>
      <xdr:col>32</xdr:col>
      <xdr:colOff>390600</xdr:colOff>
      <xdr:row>11</xdr:row>
      <xdr:rowOff>57240</xdr:rowOff>
    </xdr:from>
    <xdr:to>
      <xdr:col>35</xdr:col>
      <xdr:colOff>449035</xdr:colOff>
      <xdr:row>15</xdr:row>
      <xdr:rowOff>63000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165000" y="6886665"/>
          <a:ext cx="1830085" cy="76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452437</xdr:colOff>
      <xdr:row>6</xdr:row>
      <xdr:rowOff>0</xdr:rowOff>
    </xdr:from>
    <xdr:to>
      <xdr:col>32</xdr:col>
      <xdr:colOff>69850</xdr:colOff>
      <xdr:row>44</xdr:row>
      <xdr:rowOff>45736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737" y="3409950"/>
          <a:ext cx="6894513" cy="93802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ela9" displayName="Tabela9" ref="B2:B43" headerRowCount="0" totalsRowShown="0" dataDxfId="6" tableBorderDxfId="5">
  <tableColumns count="1">
    <tableColumn id="1" xr3:uid="{00000000-0010-0000-0100-000001000000}" name="Kolumna1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topLeftCell="A7" workbookViewId="0">
      <selection activeCell="A39" sqref="A39:XFD39"/>
    </sheetView>
  </sheetViews>
  <sheetFormatPr defaultRowHeight="14.4" x14ac:dyDescent="0.3"/>
  <cols>
    <col min="1" max="1" width="49.88671875" customWidth="1"/>
    <col min="2" max="2" width="97.33203125" customWidth="1"/>
  </cols>
  <sheetData>
    <row r="1" spans="1:2" ht="41.25" customHeight="1" x14ac:dyDescent="0.3">
      <c r="A1" s="50" t="s">
        <v>133</v>
      </c>
      <c r="B1" s="50"/>
    </row>
    <row r="2" spans="1:2" x14ac:dyDescent="0.3">
      <c r="A2" s="45" t="s">
        <v>94</v>
      </c>
    </row>
    <row r="3" spans="1:2" x14ac:dyDescent="0.3">
      <c r="A3" s="46" t="s">
        <v>95</v>
      </c>
      <c r="B3" s="26"/>
    </row>
    <row r="4" spans="1:2" x14ac:dyDescent="0.3">
      <c r="A4" s="45" t="s">
        <v>96</v>
      </c>
      <c r="B4" s="26"/>
    </row>
    <row r="5" spans="1:2" x14ac:dyDescent="0.3">
      <c r="A5" s="46" t="s">
        <v>97</v>
      </c>
      <c r="B5" s="26"/>
    </row>
    <row r="6" spans="1:2" ht="27.6" x14ac:dyDescent="0.3">
      <c r="A6" s="45" t="s">
        <v>98</v>
      </c>
      <c r="B6" s="26"/>
    </row>
    <row r="7" spans="1:2" x14ac:dyDescent="0.3">
      <c r="A7" s="46" t="s">
        <v>99</v>
      </c>
      <c r="B7" s="26"/>
    </row>
    <row r="8" spans="1:2" x14ac:dyDescent="0.3">
      <c r="A8" s="45" t="s">
        <v>100</v>
      </c>
      <c r="B8" s="26"/>
    </row>
    <row r="9" spans="1:2" x14ac:dyDescent="0.3">
      <c r="A9" s="46" t="s">
        <v>101</v>
      </c>
      <c r="B9" s="26"/>
    </row>
    <row r="10" spans="1:2" x14ac:dyDescent="0.3">
      <c r="A10" s="45" t="s">
        <v>102</v>
      </c>
      <c r="B10" s="26"/>
    </row>
    <row r="11" spans="1:2" x14ac:dyDescent="0.3">
      <c r="A11" s="46" t="s">
        <v>103</v>
      </c>
      <c r="B11" s="26"/>
    </row>
    <row r="12" spans="1:2" ht="27.6" x14ac:dyDescent="0.3">
      <c r="A12" s="45" t="s">
        <v>104</v>
      </c>
      <c r="B12" s="26"/>
    </row>
    <row r="13" spans="1:2" x14ac:dyDescent="0.3">
      <c r="A13" s="46" t="s">
        <v>105</v>
      </c>
      <c r="B13" s="26"/>
    </row>
    <row r="14" spans="1:2" ht="27.6" x14ac:dyDescent="0.3">
      <c r="A14" s="45" t="s">
        <v>106</v>
      </c>
      <c r="B14" s="26"/>
    </row>
    <row r="15" spans="1:2" ht="31.5" customHeight="1" x14ac:dyDescent="0.3">
      <c r="A15" s="46" t="s">
        <v>134</v>
      </c>
      <c r="B15" s="26"/>
    </row>
    <row r="16" spans="1:2" ht="27.6" x14ac:dyDescent="0.3">
      <c r="A16" s="45" t="s">
        <v>135</v>
      </c>
      <c r="B16" s="26"/>
    </row>
    <row r="17" spans="1:2" x14ac:dyDescent="0.3">
      <c r="A17" s="46" t="s">
        <v>107</v>
      </c>
      <c r="B17" s="26"/>
    </row>
    <row r="18" spans="1:2" x14ac:dyDescent="0.3">
      <c r="A18" s="45" t="s">
        <v>108</v>
      </c>
      <c r="B18" s="26"/>
    </row>
    <row r="19" spans="1:2" x14ac:dyDescent="0.3">
      <c r="A19" s="46" t="s">
        <v>109</v>
      </c>
      <c r="B19" s="26"/>
    </row>
    <row r="20" spans="1:2" ht="27.6" x14ac:dyDescent="0.3">
      <c r="A20" s="45" t="s">
        <v>110</v>
      </c>
      <c r="B20" s="26"/>
    </row>
    <row r="21" spans="1:2" ht="27.6" x14ac:dyDescent="0.3">
      <c r="A21" s="46" t="s">
        <v>111</v>
      </c>
      <c r="B21" s="26"/>
    </row>
    <row r="22" spans="1:2" ht="27.6" x14ac:dyDescent="0.3">
      <c r="A22" s="45" t="s">
        <v>112</v>
      </c>
      <c r="B22" s="26"/>
    </row>
    <row r="23" spans="1:2" ht="41.4" x14ac:dyDescent="0.3">
      <c r="A23" s="46" t="s">
        <v>113</v>
      </c>
      <c r="B23" s="26"/>
    </row>
    <row r="24" spans="1:2" ht="27.6" x14ac:dyDescent="0.3">
      <c r="A24" s="45" t="s">
        <v>114</v>
      </c>
      <c r="B24" s="26"/>
    </row>
    <row r="25" spans="1:2" ht="27.6" x14ac:dyDescent="0.3">
      <c r="A25" s="46" t="s">
        <v>115</v>
      </c>
      <c r="B25" s="26"/>
    </row>
    <row r="26" spans="1:2" x14ac:dyDescent="0.3">
      <c r="A26" s="45" t="s">
        <v>116</v>
      </c>
      <c r="B26" s="26"/>
    </row>
    <row r="27" spans="1:2" x14ac:dyDescent="0.3">
      <c r="A27" s="46" t="s">
        <v>117</v>
      </c>
      <c r="B27" s="26"/>
    </row>
    <row r="28" spans="1:2" ht="27.6" x14ac:dyDescent="0.3">
      <c r="A28" s="45" t="s">
        <v>118</v>
      </c>
      <c r="B28" s="26"/>
    </row>
    <row r="29" spans="1:2" x14ac:dyDescent="0.3">
      <c r="A29" s="46" t="s">
        <v>119</v>
      </c>
      <c r="B29" s="26"/>
    </row>
    <row r="30" spans="1:2" ht="27.6" x14ac:dyDescent="0.3">
      <c r="A30" s="45" t="s">
        <v>120</v>
      </c>
      <c r="B30" s="26"/>
    </row>
    <row r="31" spans="1:2" x14ac:dyDescent="0.3">
      <c r="A31" s="46" t="s">
        <v>121</v>
      </c>
      <c r="B31" s="26"/>
    </row>
    <row r="32" spans="1:2" ht="41.4" x14ac:dyDescent="0.3">
      <c r="A32" s="45" t="s">
        <v>122</v>
      </c>
      <c r="B32" s="26"/>
    </row>
    <row r="33" spans="1:2" ht="41.4" x14ac:dyDescent="0.3">
      <c r="A33" s="46" t="s">
        <v>123</v>
      </c>
      <c r="B33" s="26"/>
    </row>
    <row r="34" spans="1:2" x14ac:dyDescent="0.3">
      <c r="A34" s="45" t="s">
        <v>124</v>
      </c>
      <c r="B34" s="26"/>
    </row>
    <row r="35" spans="1:2" ht="27.6" x14ac:dyDescent="0.3">
      <c r="A35" s="46" t="s">
        <v>125</v>
      </c>
      <c r="B35" s="26"/>
    </row>
    <row r="36" spans="1:2" ht="27.6" x14ac:dyDescent="0.3">
      <c r="A36" s="45" t="s">
        <v>126</v>
      </c>
      <c r="B36" s="26"/>
    </row>
    <row r="37" spans="1:2" ht="27.6" x14ac:dyDescent="0.3">
      <c r="A37" s="46" t="s">
        <v>127</v>
      </c>
      <c r="B37" s="26"/>
    </row>
    <row r="38" spans="1:2" x14ac:dyDescent="0.3">
      <c r="A38" s="45" t="s">
        <v>128</v>
      </c>
      <c r="B38" s="26"/>
    </row>
    <row r="39" spans="1:2" ht="27.6" x14ac:dyDescent="0.3">
      <c r="A39" s="46" t="s">
        <v>129</v>
      </c>
      <c r="B39" s="26"/>
    </row>
    <row r="40" spans="1:2" x14ac:dyDescent="0.3">
      <c r="A40" s="45" t="s">
        <v>130</v>
      </c>
      <c r="B40" s="26"/>
    </row>
    <row r="41" spans="1:2" x14ac:dyDescent="0.3">
      <c r="A41" s="46" t="s">
        <v>131</v>
      </c>
      <c r="B41" s="26"/>
    </row>
    <row r="42" spans="1:2" ht="27.6" x14ac:dyDescent="0.3">
      <c r="A42" s="47" t="s">
        <v>132</v>
      </c>
      <c r="B42" s="26"/>
    </row>
    <row r="43" spans="1:2" x14ac:dyDescent="0.3">
      <c r="B43" s="27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"/>
  <sheetViews>
    <sheetView workbookViewId="0">
      <selection activeCell="C9" sqref="C9"/>
    </sheetView>
  </sheetViews>
  <sheetFormatPr defaultRowHeight="14.4" x14ac:dyDescent="0.3"/>
  <cols>
    <col min="1" max="1" width="3" style="28" customWidth="1"/>
    <col min="2" max="2" width="64.109375" customWidth="1"/>
    <col min="3" max="3" width="12.44140625" style="32" customWidth="1"/>
    <col min="4" max="4" width="9.109375" hidden="1" customWidth="1"/>
    <col min="5" max="5" width="11.109375" hidden="1" customWidth="1"/>
    <col min="6" max="8" width="9.109375" hidden="1" customWidth="1"/>
    <col min="10" max="10" width="3" customWidth="1"/>
    <col min="11" max="11" width="64.109375" customWidth="1"/>
    <col min="12" max="12" width="12.44140625" customWidth="1"/>
    <col min="13" max="15" width="9.109375" hidden="1" customWidth="1"/>
  </cols>
  <sheetData>
    <row r="1" spans="1:8" ht="31.5" customHeight="1" x14ac:dyDescent="0.3">
      <c r="A1" s="51" t="s">
        <v>159</v>
      </c>
      <c r="B1" s="51"/>
      <c r="C1" s="51"/>
    </row>
    <row r="2" spans="1:8" ht="35.25" customHeight="1" x14ac:dyDescent="0.3">
      <c r="A2" s="30"/>
      <c r="B2" s="30" t="s">
        <v>157</v>
      </c>
      <c r="C2" s="30">
        <f>SUM(H3:H9)</f>
        <v>0</v>
      </c>
    </row>
    <row r="3" spans="1:8" ht="86.4" x14ac:dyDescent="0.3">
      <c r="A3" s="30">
        <v>1</v>
      </c>
      <c r="B3" s="29" t="s">
        <v>140</v>
      </c>
      <c r="C3" s="31" t="s">
        <v>148</v>
      </c>
      <c r="D3" t="s">
        <v>147</v>
      </c>
      <c r="E3" t="s">
        <v>148</v>
      </c>
      <c r="H3">
        <f>IF(C3="TAK",4,0)</f>
        <v>0</v>
      </c>
    </row>
    <row r="4" spans="1:8" ht="28.8" x14ac:dyDescent="0.3">
      <c r="A4" s="30">
        <v>2</v>
      </c>
      <c r="B4" s="29" t="s">
        <v>141</v>
      </c>
      <c r="C4" s="31" t="s">
        <v>148</v>
      </c>
      <c r="D4" t="s">
        <v>147</v>
      </c>
      <c r="E4" t="s">
        <v>148</v>
      </c>
      <c r="H4">
        <f>IF(C4="TAK",2,0)</f>
        <v>0</v>
      </c>
    </row>
    <row r="5" spans="1:8" ht="28.8" x14ac:dyDescent="0.3">
      <c r="A5" s="30">
        <v>3</v>
      </c>
      <c r="B5" s="29" t="s">
        <v>142</v>
      </c>
      <c r="C5" s="31" t="s">
        <v>148</v>
      </c>
      <c r="D5" t="s">
        <v>147</v>
      </c>
      <c r="E5" t="s">
        <v>148</v>
      </c>
      <c r="H5">
        <f>IF(C5="TAK",1,0)</f>
        <v>0</v>
      </c>
    </row>
    <row r="6" spans="1:8" ht="28.8" x14ac:dyDescent="0.3">
      <c r="A6" s="30">
        <v>4</v>
      </c>
      <c r="B6" s="29" t="s">
        <v>143</v>
      </c>
      <c r="C6" s="31" t="s">
        <v>148</v>
      </c>
      <c r="D6" t="s">
        <v>147</v>
      </c>
      <c r="E6" t="s">
        <v>148</v>
      </c>
      <c r="H6">
        <f>IF(C6="TAK",2,0)</f>
        <v>0</v>
      </c>
    </row>
    <row r="7" spans="1:8" ht="86.4" x14ac:dyDescent="0.3">
      <c r="A7" s="30">
        <v>5</v>
      </c>
      <c r="B7" s="29" t="s">
        <v>144</v>
      </c>
      <c r="C7" s="31" t="s">
        <v>149</v>
      </c>
      <c r="D7" t="s">
        <v>150</v>
      </c>
      <c r="E7" t="s">
        <v>149</v>
      </c>
      <c r="H7">
        <f>IF(C7="NIE PRZYZNANO",3,0)</f>
        <v>0</v>
      </c>
    </row>
    <row r="8" spans="1:8" ht="57.6" x14ac:dyDescent="0.3">
      <c r="A8" s="30">
        <v>6</v>
      </c>
      <c r="B8" s="29" t="s">
        <v>145</v>
      </c>
      <c r="C8" s="31" t="s">
        <v>158</v>
      </c>
      <c r="D8" t="s">
        <v>151</v>
      </c>
      <c r="E8" t="s">
        <v>152</v>
      </c>
      <c r="F8" t="s">
        <v>153</v>
      </c>
      <c r="G8" t="s">
        <v>158</v>
      </c>
      <c r="H8">
        <f>IF(C8="&gt;21%",3,IF(C8="&lt;21%,18%)",2,IF(C8="BRAK",0,1)))</f>
        <v>0</v>
      </c>
    </row>
    <row r="9" spans="1:8" ht="57.6" x14ac:dyDescent="0.3">
      <c r="A9" s="30">
        <v>7</v>
      </c>
      <c r="B9" s="29" t="s">
        <v>146</v>
      </c>
      <c r="C9" s="31" t="s">
        <v>158</v>
      </c>
      <c r="D9" t="s">
        <v>154</v>
      </c>
      <c r="E9" t="s">
        <v>155</v>
      </c>
      <c r="F9" t="s">
        <v>156</v>
      </c>
      <c r="G9" t="s">
        <v>158</v>
      </c>
      <c r="H9">
        <f>IF(C9="&gt;80%",3,IF(C9="&lt;80%,70%)",2,IF(C9="BRAK",0,1)))</f>
        <v>0</v>
      </c>
    </row>
  </sheetData>
  <mergeCells count="1">
    <mergeCell ref="A1:C1"/>
  </mergeCells>
  <conditionalFormatting sqref="C2">
    <cfRule type="cellIs" dxfId="3" priority="3" operator="between">
      <formula>6</formula>
      <formula>100</formula>
    </cfRule>
    <cfRule type="cellIs" dxfId="2" priority="4" operator="lessThan">
      <formula>6</formula>
    </cfRule>
  </conditionalFormatting>
  <dataValidations count="2">
    <dataValidation type="list" allowBlank="1" showInputMessage="1" showErrorMessage="1" sqref="C3:C7" xr:uid="{00000000-0002-0000-0100-000000000000}">
      <formula1>$D3:$E3</formula1>
    </dataValidation>
    <dataValidation type="list" allowBlank="1" showInputMessage="1" showErrorMessage="1" sqref="C8:C9" xr:uid="{00000000-0002-0000-0100-000001000000}">
      <formula1>$D8:$G8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5"/>
  <sheetViews>
    <sheetView topLeftCell="A25" zoomScale="130" zoomScaleNormal="130" workbookViewId="0">
      <selection activeCell="B20" sqref="B20"/>
    </sheetView>
  </sheetViews>
  <sheetFormatPr defaultColWidth="8.6640625" defaultRowHeight="15.6" x14ac:dyDescent="0.3"/>
  <cols>
    <col min="1" max="1" width="60.6640625" style="5" customWidth="1"/>
    <col min="2" max="2" width="56.33203125" style="5" customWidth="1"/>
    <col min="3" max="3" width="94" style="5" customWidth="1"/>
    <col min="4" max="4" width="36" style="5" customWidth="1"/>
    <col min="5" max="16384" width="8.6640625" style="5"/>
  </cols>
  <sheetData>
    <row r="1" spans="1:3" ht="33.75" customHeight="1" x14ac:dyDescent="0.3">
      <c r="A1" s="53" t="s">
        <v>160</v>
      </c>
      <c r="B1" s="53"/>
      <c r="C1" s="53"/>
    </row>
    <row r="3" spans="1:3" x14ac:dyDescent="0.3">
      <c r="A3" s="5" t="s">
        <v>0</v>
      </c>
      <c r="B3" s="5" t="s">
        <v>1</v>
      </c>
      <c r="C3" s="5" t="s">
        <v>2</v>
      </c>
    </row>
    <row r="4" spans="1:3" x14ac:dyDescent="0.3">
      <c r="A4" s="54" t="s">
        <v>203</v>
      </c>
      <c r="B4" s="54"/>
    </row>
    <row r="5" spans="1:3" x14ac:dyDescent="0.3">
      <c r="A5" s="5" t="s">
        <v>200</v>
      </c>
      <c r="C5" s="5" t="s">
        <v>201</v>
      </c>
    </row>
    <row r="6" spans="1:3" x14ac:dyDescent="0.3">
      <c r="A6" s="5" t="s">
        <v>213</v>
      </c>
    </row>
    <row r="7" spans="1:3" x14ac:dyDescent="0.3">
      <c r="A7" s="5" t="s">
        <v>202</v>
      </c>
    </row>
    <row r="8" spans="1:3" x14ac:dyDescent="0.3">
      <c r="A8" s="54" t="s">
        <v>10</v>
      </c>
      <c r="B8" s="54"/>
    </row>
    <row r="9" spans="1:3" x14ac:dyDescent="0.3">
      <c r="A9" s="5" t="s">
        <v>204</v>
      </c>
    </row>
    <row r="10" spans="1:3" x14ac:dyDescent="0.3">
      <c r="A10" s="5" t="s">
        <v>205</v>
      </c>
    </row>
    <row r="11" spans="1:3" x14ac:dyDescent="0.3">
      <c r="A11" s="5" t="s">
        <v>206</v>
      </c>
    </row>
    <row r="12" spans="1:3" x14ac:dyDescent="0.3">
      <c r="A12" s="5" t="s">
        <v>207</v>
      </c>
    </row>
    <row r="13" spans="1:3" x14ac:dyDescent="0.3">
      <c r="A13" s="5" t="s">
        <v>208</v>
      </c>
    </row>
    <row r="14" spans="1:3" x14ac:dyDescent="0.3">
      <c r="A14" s="5" t="s">
        <v>209</v>
      </c>
    </row>
    <row r="15" spans="1:3" x14ac:dyDescent="0.3">
      <c r="A15" s="5" t="s">
        <v>210</v>
      </c>
    </row>
    <row r="16" spans="1:3" x14ac:dyDescent="0.3">
      <c r="A16" s="5" t="s">
        <v>211</v>
      </c>
    </row>
    <row r="17" spans="1:3" ht="24" customHeight="1" x14ac:dyDescent="0.3">
      <c r="A17" s="5" t="s">
        <v>212</v>
      </c>
      <c r="B17" s="6"/>
    </row>
    <row r="18" spans="1:3" ht="52.5" customHeight="1" x14ac:dyDescent="0.3">
      <c r="A18" s="7" t="s">
        <v>13</v>
      </c>
      <c r="C18" s="5" t="s">
        <v>5</v>
      </c>
    </row>
    <row r="19" spans="1:3" ht="24" customHeight="1" x14ac:dyDescent="0.3">
      <c r="A19" s="7" t="s">
        <v>11</v>
      </c>
      <c r="C19" s="5" t="s">
        <v>29</v>
      </c>
    </row>
    <row r="20" spans="1:3" x14ac:dyDescent="0.3">
      <c r="A20" s="7" t="s">
        <v>224</v>
      </c>
      <c r="B20" s="7"/>
      <c r="C20" s="5" t="s">
        <v>197</v>
      </c>
    </row>
    <row r="21" spans="1:3" ht="46.8" x14ac:dyDescent="0.3">
      <c r="A21" s="7" t="s">
        <v>7</v>
      </c>
      <c r="B21" s="7" t="s">
        <v>28</v>
      </c>
      <c r="C21" s="7" t="s">
        <v>9</v>
      </c>
    </row>
    <row r="22" spans="1:3" ht="62.4" x14ac:dyDescent="0.3">
      <c r="A22" s="11" t="s">
        <v>6</v>
      </c>
      <c r="B22" s="7" t="s">
        <v>28</v>
      </c>
      <c r="C22" s="7" t="s">
        <v>8</v>
      </c>
    </row>
    <row r="23" spans="1:3" ht="80.25" customHeight="1" x14ac:dyDescent="0.3">
      <c r="A23" s="7" t="s">
        <v>217</v>
      </c>
      <c r="C23" s="7" t="s">
        <v>216</v>
      </c>
    </row>
    <row r="24" spans="1:3" ht="38.25" customHeight="1" x14ac:dyDescent="0.3">
      <c r="A24" s="7" t="s">
        <v>222</v>
      </c>
      <c r="C24" s="7"/>
    </row>
    <row r="25" spans="1:3" s="19" customFormat="1" x14ac:dyDescent="0.3">
      <c r="A25" s="16" t="s">
        <v>82</v>
      </c>
    </row>
    <row r="26" spans="1:3" ht="18" customHeight="1" x14ac:dyDescent="0.3">
      <c r="A26" s="5" t="s">
        <v>18</v>
      </c>
      <c r="C26" s="5" t="s">
        <v>3</v>
      </c>
    </row>
    <row r="27" spans="1:3" ht="22.5" customHeight="1" x14ac:dyDescent="0.3">
      <c r="A27" s="5" t="s">
        <v>19</v>
      </c>
    </row>
    <row r="28" spans="1:3" x14ac:dyDescent="0.3">
      <c r="A28" s="5" t="s">
        <v>30</v>
      </c>
    </row>
    <row r="29" spans="1:3" x14ac:dyDescent="0.3">
      <c r="A29" s="5" t="s">
        <v>20</v>
      </c>
    </row>
    <row r="30" spans="1:3" x14ac:dyDescent="0.3">
      <c r="A30" s="5" t="s">
        <v>21</v>
      </c>
    </row>
    <row r="31" spans="1:3" s="7" customFormat="1" ht="21.75" customHeight="1" x14ac:dyDescent="0.3">
      <c r="A31" s="5" t="s">
        <v>22</v>
      </c>
      <c r="B31" s="5"/>
      <c r="C31" s="5"/>
    </row>
    <row r="32" spans="1:3" x14ac:dyDescent="0.3">
      <c r="A32" s="5" t="s">
        <v>161</v>
      </c>
    </row>
    <row r="33" spans="1:3" x14ac:dyDescent="0.3">
      <c r="A33" s="5" t="s">
        <v>198</v>
      </c>
    </row>
    <row r="34" spans="1:3" x14ac:dyDescent="0.3">
      <c r="A34" s="5" t="s">
        <v>23</v>
      </c>
      <c r="C34" s="5" t="s">
        <v>138</v>
      </c>
    </row>
    <row r="35" spans="1:3" s="19" customFormat="1" x14ac:dyDescent="0.3">
      <c r="A35" s="16" t="s">
        <v>83</v>
      </c>
      <c r="B35" s="17"/>
      <c r="C35" s="18"/>
    </row>
    <row r="36" spans="1:3" x14ac:dyDescent="0.3">
      <c r="A36" s="5" t="s">
        <v>16</v>
      </c>
      <c r="B36" s="7"/>
    </row>
    <row r="37" spans="1:3" x14ac:dyDescent="0.3">
      <c r="A37" s="5" t="s">
        <v>219</v>
      </c>
      <c r="C37" s="5" t="s">
        <v>85</v>
      </c>
    </row>
    <row r="38" spans="1:3" x14ac:dyDescent="0.3">
      <c r="A38" s="5" t="s">
        <v>221</v>
      </c>
    </row>
    <row r="39" spans="1:3" x14ac:dyDescent="0.3">
      <c r="A39" s="5" t="s">
        <v>220</v>
      </c>
    </row>
    <row r="40" spans="1:3" x14ac:dyDescent="0.3">
      <c r="A40" s="5" t="s">
        <v>17</v>
      </c>
    </row>
    <row r="41" spans="1:3" x14ac:dyDescent="0.3">
      <c r="A41" s="15" t="s">
        <v>12</v>
      </c>
      <c r="B41" s="5" t="s">
        <v>223</v>
      </c>
      <c r="C41" s="7"/>
    </row>
    <row r="42" spans="1:3" x14ac:dyDescent="0.3">
      <c r="A42" s="14" t="s">
        <v>14</v>
      </c>
      <c r="B42" s="6"/>
      <c r="C42" s="7"/>
    </row>
    <row r="43" spans="1:3" ht="29.25" customHeight="1" x14ac:dyDescent="0.3">
      <c r="A43" s="9" t="s">
        <v>139</v>
      </c>
      <c r="B43" s="12"/>
      <c r="C43" s="7"/>
    </row>
    <row r="44" spans="1:3" ht="17.25" customHeight="1" x14ac:dyDescent="0.3">
      <c r="A44" s="8" t="s">
        <v>81</v>
      </c>
      <c r="B44" s="12"/>
      <c r="C44" s="7"/>
    </row>
    <row r="45" spans="1:3" x14ac:dyDescent="0.3">
      <c r="A45" s="8" t="s">
        <v>199</v>
      </c>
    </row>
    <row r="46" spans="1:3" x14ac:dyDescent="0.3">
      <c r="A46" s="8" t="s">
        <v>15</v>
      </c>
    </row>
    <row r="47" spans="1:3" x14ac:dyDescent="0.3">
      <c r="A47" s="5" t="s">
        <v>27</v>
      </c>
    </row>
    <row r="49" spans="4:4" ht="22.5" customHeight="1" x14ac:dyDescent="0.3">
      <c r="D49" s="13"/>
    </row>
    <row r="50" spans="4:4" ht="21.75" customHeight="1" x14ac:dyDescent="0.3"/>
    <row r="51" spans="4:4" ht="18" customHeight="1" x14ac:dyDescent="0.3"/>
    <row r="54" spans="4:4" x14ac:dyDescent="0.3">
      <c r="D54" s="13"/>
    </row>
    <row r="56" spans="4:4" ht="18.75" customHeight="1" x14ac:dyDescent="0.3"/>
    <row r="57" spans="4:4" ht="31.5" customHeight="1" x14ac:dyDescent="0.3"/>
    <row r="58" spans="4:4" ht="24.75" customHeight="1" x14ac:dyDescent="0.3"/>
    <row r="59" spans="4:4" ht="37.5" customHeight="1" x14ac:dyDescent="0.3"/>
    <row r="61" spans="4:4" ht="90.75" customHeight="1" x14ac:dyDescent="0.3"/>
    <row r="83" spans="1:3" x14ac:dyDescent="0.3">
      <c r="A83" s="52"/>
      <c r="B83" s="52"/>
      <c r="C83" s="52"/>
    </row>
    <row r="86" spans="1:3" x14ac:dyDescent="0.3">
      <c r="B86" s="55"/>
      <c r="C86" s="55"/>
    </row>
    <row r="87" spans="1:3" x14ac:dyDescent="0.3">
      <c r="B87" s="10"/>
      <c r="C87" s="10"/>
    </row>
    <row r="88" spans="1:3" x14ac:dyDescent="0.3">
      <c r="B88" s="10"/>
      <c r="C88" s="10"/>
    </row>
    <row r="89" spans="1:3" x14ac:dyDescent="0.3">
      <c r="B89" s="10"/>
      <c r="C89" s="10"/>
    </row>
    <row r="90" spans="1:3" x14ac:dyDescent="0.3">
      <c r="B90" s="10"/>
      <c r="C90" s="10"/>
    </row>
    <row r="91" spans="1:3" x14ac:dyDescent="0.3">
      <c r="B91" s="10"/>
      <c r="C91" s="10"/>
    </row>
    <row r="92" spans="1:3" x14ac:dyDescent="0.3">
      <c r="B92" s="10"/>
      <c r="C92" s="10"/>
    </row>
    <row r="93" spans="1:3" x14ac:dyDescent="0.3">
      <c r="B93" s="10"/>
      <c r="C93" s="10"/>
    </row>
    <row r="94" spans="1:3" x14ac:dyDescent="0.3">
      <c r="B94" s="10"/>
      <c r="C94" s="10"/>
    </row>
    <row r="95" spans="1:3" x14ac:dyDescent="0.3">
      <c r="B95" s="10"/>
      <c r="C95" s="10"/>
    </row>
    <row r="96" spans="1:3" ht="21" customHeight="1" x14ac:dyDescent="0.3">
      <c r="B96" s="10"/>
      <c r="C96" s="10"/>
    </row>
    <row r="101" ht="18.7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35" spans="1:3" x14ac:dyDescent="0.3">
      <c r="A135" s="52"/>
      <c r="B135" s="52"/>
      <c r="C135" s="52"/>
    </row>
  </sheetData>
  <mergeCells count="6">
    <mergeCell ref="A135:C135"/>
    <mergeCell ref="A1:C1"/>
    <mergeCell ref="A4:B4"/>
    <mergeCell ref="B86:C86"/>
    <mergeCell ref="A83:C83"/>
    <mergeCell ref="A8:B8"/>
  </mergeCells>
  <dataValidations count="1">
    <dataValidation type="list" allowBlank="1" showInputMessage="1" showErrorMessage="1" sqref="B20" xr:uid="{47F08B5C-6A56-450A-BDF3-740A1214DE50}">
      <formula1>"Cele gospodarcze,Cele gospodarcze i mieszkalne"</formula1>
    </dataValidation>
  </dataValidation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8"/>
  <sheetViews>
    <sheetView topLeftCell="D1" zoomScale="145" zoomScaleNormal="145" workbookViewId="0">
      <selection activeCell="M16" sqref="M16"/>
    </sheetView>
  </sheetViews>
  <sheetFormatPr defaultRowHeight="14.4" x14ac:dyDescent="0.3"/>
  <cols>
    <col min="1" max="1" width="2.6640625" customWidth="1"/>
    <col min="2" max="2" width="57" customWidth="1"/>
    <col min="3" max="3" width="22" customWidth="1"/>
    <col min="4" max="4" width="4.6640625" customWidth="1"/>
    <col min="5" max="5" width="54" customWidth="1"/>
    <col min="6" max="6" width="17.44140625" customWidth="1"/>
  </cols>
  <sheetData>
    <row r="1" spans="2:16" ht="65.25" customHeight="1" x14ac:dyDescent="0.3">
      <c r="B1" s="56" t="s">
        <v>231</v>
      </c>
      <c r="C1" s="57"/>
      <c r="D1" s="57"/>
      <c r="E1" s="57"/>
      <c r="F1" s="58"/>
    </row>
    <row r="2" spans="2:16" ht="32.25" customHeight="1" x14ac:dyDescent="0.3">
      <c r="B2" s="60" t="s">
        <v>74</v>
      </c>
      <c r="C2" s="61"/>
      <c r="E2" s="59" t="s">
        <v>88</v>
      </c>
      <c r="F2" s="59"/>
    </row>
    <row r="3" spans="2:16" x14ac:dyDescent="0.3">
      <c r="B3" s="21" t="s">
        <v>24</v>
      </c>
      <c r="C3" s="21" t="s">
        <v>73</v>
      </c>
      <c r="E3" s="21" t="s">
        <v>24</v>
      </c>
      <c r="F3" s="21" t="s">
        <v>73</v>
      </c>
    </row>
    <row r="4" spans="2:16" ht="14.4" customHeight="1" x14ac:dyDescent="0.3">
      <c r="B4" t="s">
        <v>225</v>
      </c>
      <c r="C4" s="22"/>
      <c r="E4" t="s">
        <v>225</v>
      </c>
      <c r="F4" s="22"/>
      <c r="H4" s="62" t="s">
        <v>232</v>
      </c>
      <c r="I4" s="62"/>
      <c r="J4" s="62"/>
      <c r="K4" s="62"/>
      <c r="L4" s="62"/>
      <c r="M4" s="62"/>
      <c r="N4" s="62"/>
      <c r="O4" s="62"/>
      <c r="P4" s="62"/>
    </row>
    <row r="5" spans="2:16" x14ac:dyDescent="0.3">
      <c r="B5" t="s">
        <v>226</v>
      </c>
      <c r="C5" s="22"/>
      <c r="E5" t="s">
        <v>226</v>
      </c>
      <c r="F5" s="22"/>
      <c r="H5" s="62"/>
      <c r="I5" s="62"/>
      <c r="J5" s="62"/>
      <c r="K5" s="62"/>
      <c r="L5" s="62"/>
      <c r="M5" s="62"/>
      <c r="N5" s="62"/>
      <c r="O5" s="62"/>
      <c r="P5" s="62"/>
    </row>
    <row r="6" spans="2:16" x14ac:dyDescent="0.3">
      <c r="B6" t="s">
        <v>227</v>
      </c>
      <c r="C6" s="22"/>
      <c r="E6" t="s">
        <v>227</v>
      </c>
      <c r="F6" s="22"/>
      <c r="H6" s="62"/>
      <c r="I6" s="62"/>
      <c r="J6" s="62"/>
      <c r="K6" s="62"/>
      <c r="L6" s="62"/>
      <c r="M6" s="62"/>
      <c r="N6" s="62"/>
      <c r="O6" s="62"/>
      <c r="P6" s="62"/>
    </row>
    <row r="7" spans="2:16" x14ac:dyDescent="0.3">
      <c r="B7" t="s">
        <v>228</v>
      </c>
      <c r="C7" s="22"/>
      <c r="E7" t="s">
        <v>228</v>
      </c>
      <c r="F7" s="22"/>
      <c r="H7" s="62"/>
      <c r="I7" s="62"/>
      <c r="J7" s="62"/>
      <c r="K7" s="62"/>
      <c r="L7" s="62"/>
      <c r="M7" s="62"/>
      <c r="N7" s="62"/>
      <c r="O7" s="62"/>
      <c r="P7" s="62"/>
    </row>
    <row r="8" spans="2:16" x14ac:dyDescent="0.3">
      <c r="B8" t="s">
        <v>229</v>
      </c>
      <c r="C8" s="22"/>
      <c r="E8" t="s">
        <v>229</v>
      </c>
      <c r="F8" s="22"/>
      <c r="H8" s="62"/>
      <c r="I8" s="62"/>
      <c r="J8" s="62"/>
      <c r="K8" s="62"/>
      <c r="L8" s="62"/>
      <c r="M8" s="62"/>
      <c r="N8" s="62"/>
      <c r="O8" s="62"/>
      <c r="P8" s="62"/>
    </row>
    <row r="9" spans="2:16" x14ac:dyDescent="0.3">
      <c r="B9" t="s">
        <v>230</v>
      </c>
      <c r="C9" s="22"/>
      <c r="E9" t="s">
        <v>230</v>
      </c>
      <c r="F9" s="22"/>
      <c r="H9" s="62"/>
      <c r="I9" s="62"/>
      <c r="J9" s="62"/>
      <c r="K9" s="62"/>
      <c r="L9" s="62"/>
      <c r="M9" s="62"/>
      <c r="N9" s="62"/>
      <c r="O9" s="62"/>
      <c r="P9" s="62"/>
    </row>
    <row r="10" spans="2:16" x14ac:dyDescent="0.3">
      <c r="B10" s="21" t="s">
        <v>77</v>
      </c>
      <c r="C10" s="22"/>
      <c r="E10" s="21" t="s">
        <v>77</v>
      </c>
      <c r="F10" s="22"/>
      <c r="H10" s="62"/>
      <c r="I10" s="62"/>
      <c r="J10" s="62"/>
      <c r="K10" s="62"/>
      <c r="L10" s="62"/>
      <c r="M10" s="62"/>
      <c r="N10" s="62"/>
      <c r="O10" s="62"/>
      <c r="P10" s="62"/>
    </row>
    <row r="11" spans="2:16" x14ac:dyDescent="0.3">
      <c r="H11" s="62"/>
      <c r="I11" s="62"/>
      <c r="J11" s="62"/>
      <c r="K11" s="62"/>
      <c r="L11" s="62"/>
      <c r="M11" s="62"/>
      <c r="N11" s="62"/>
      <c r="O11" s="62"/>
      <c r="P11" s="62"/>
    </row>
    <row r="12" spans="2:16" ht="50.25" customHeight="1" x14ac:dyDescent="0.3">
      <c r="B12" s="56" t="s">
        <v>78</v>
      </c>
      <c r="C12" s="57"/>
      <c r="D12" s="57"/>
      <c r="E12" s="57"/>
      <c r="F12" s="58"/>
      <c r="H12" s="62"/>
      <c r="I12" s="62"/>
      <c r="J12" s="62"/>
      <c r="K12" s="62"/>
      <c r="L12" s="62"/>
      <c r="M12" s="62"/>
      <c r="N12" s="62"/>
      <c r="O12" s="62"/>
      <c r="P12" s="62"/>
    </row>
    <row r="13" spans="2:16" x14ac:dyDescent="0.3">
      <c r="B13" s="24" t="s">
        <v>75</v>
      </c>
      <c r="C13" s="25"/>
      <c r="E13" s="24" t="s">
        <v>76</v>
      </c>
      <c r="F13" s="25"/>
    </row>
    <row r="14" spans="2:16" x14ac:dyDescent="0.3">
      <c r="B14" s="20" t="s">
        <v>79</v>
      </c>
      <c r="C14" s="23" t="e">
        <f>C13/C10</f>
        <v>#DIV/0!</v>
      </c>
      <c r="E14" s="20" t="s">
        <v>80</v>
      </c>
      <c r="F14" s="23" t="e">
        <f>F13/C10</f>
        <v>#DIV/0!</v>
      </c>
    </row>
    <row r="15" spans="2:16" x14ac:dyDescent="0.3">
      <c r="B15" s="20" t="s">
        <v>31</v>
      </c>
      <c r="C15" s="20" t="s">
        <v>36</v>
      </c>
      <c r="E15" s="20" t="s">
        <v>32</v>
      </c>
      <c r="F15" s="20" t="s">
        <v>33</v>
      </c>
    </row>
    <row r="16" spans="2:16" x14ac:dyDescent="0.3">
      <c r="B16" s="48" t="s">
        <v>44</v>
      </c>
      <c r="C16" s="21" t="s">
        <v>34</v>
      </c>
      <c r="E16" s="21" t="s">
        <v>195</v>
      </c>
      <c r="F16" s="21"/>
    </row>
    <row r="17" spans="2:6" x14ac:dyDescent="0.3">
      <c r="B17" s="48" t="s">
        <v>43</v>
      </c>
      <c r="C17" s="21" t="s">
        <v>35</v>
      </c>
      <c r="E17" s="48" t="s">
        <v>59</v>
      </c>
      <c r="F17" s="21" t="s">
        <v>63</v>
      </c>
    </row>
    <row r="18" spans="2:6" x14ac:dyDescent="0.3">
      <c r="B18" s="48" t="s">
        <v>42</v>
      </c>
      <c r="C18" s="21" t="s">
        <v>49</v>
      </c>
      <c r="E18" s="48" t="s">
        <v>60</v>
      </c>
      <c r="F18" s="21" t="s">
        <v>37</v>
      </c>
    </row>
    <row r="19" spans="2:6" x14ac:dyDescent="0.3">
      <c r="B19" s="48" t="s">
        <v>41</v>
      </c>
      <c r="C19" s="21" t="s">
        <v>50</v>
      </c>
      <c r="E19" s="48" t="s">
        <v>61</v>
      </c>
      <c r="F19" s="21" t="s">
        <v>57</v>
      </c>
    </row>
    <row r="20" spans="2:6" x14ac:dyDescent="0.3">
      <c r="B20" s="48" t="s">
        <v>25</v>
      </c>
      <c r="C20" s="21" t="s">
        <v>51</v>
      </c>
      <c r="E20" s="48" t="s">
        <v>62</v>
      </c>
      <c r="F20" s="21" t="s">
        <v>71</v>
      </c>
    </row>
    <row r="21" spans="2:6" x14ac:dyDescent="0.3">
      <c r="B21" s="48" t="s">
        <v>26</v>
      </c>
      <c r="C21" s="21" t="s">
        <v>52</v>
      </c>
      <c r="E21" s="48" t="s">
        <v>64</v>
      </c>
      <c r="F21" s="21" t="s">
        <v>65</v>
      </c>
    </row>
    <row r="22" spans="2:6" x14ac:dyDescent="0.3">
      <c r="B22" s="48" t="s">
        <v>40</v>
      </c>
      <c r="C22" s="21" t="s">
        <v>53</v>
      </c>
      <c r="E22" s="48" t="s">
        <v>66</v>
      </c>
      <c r="F22" s="21" t="s">
        <v>37</v>
      </c>
    </row>
    <row r="23" spans="2:6" x14ac:dyDescent="0.3">
      <c r="B23" s="48" t="s">
        <v>39</v>
      </c>
      <c r="C23" s="21" t="s">
        <v>54</v>
      </c>
      <c r="E23" s="48" t="s">
        <v>67</v>
      </c>
      <c r="F23" s="21" t="s">
        <v>37</v>
      </c>
    </row>
    <row r="24" spans="2:6" x14ac:dyDescent="0.3">
      <c r="B24" s="48" t="s">
        <v>38</v>
      </c>
      <c r="C24" s="21" t="s">
        <v>55</v>
      </c>
      <c r="E24" s="48" t="s">
        <v>72</v>
      </c>
      <c r="F24" s="21" t="s">
        <v>68</v>
      </c>
    </row>
    <row r="25" spans="2:6" x14ac:dyDescent="0.3">
      <c r="B25" s="48" t="s">
        <v>45</v>
      </c>
      <c r="C25" s="21" t="s">
        <v>55</v>
      </c>
      <c r="E25" s="48" t="s">
        <v>69</v>
      </c>
      <c r="F25" s="21" t="s">
        <v>70</v>
      </c>
    </row>
    <row r="26" spans="2:6" x14ac:dyDescent="0.3">
      <c r="B26" s="48" t="s">
        <v>46</v>
      </c>
      <c r="C26" s="21" t="s">
        <v>55</v>
      </c>
      <c r="E26" s="21"/>
      <c r="F26" s="21"/>
    </row>
    <row r="27" spans="2:6" x14ac:dyDescent="0.3">
      <c r="B27" s="48" t="s">
        <v>47</v>
      </c>
      <c r="C27" s="21" t="s">
        <v>56</v>
      </c>
      <c r="E27" s="21"/>
      <c r="F27" s="21"/>
    </row>
    <row r="28" spans="2:6" x14ac:dyDescent="0.3">
      <c r="B28" s="48" t="s">
        <v>48</v>
      </c>
      <c r="C28" s="21" t="s">
        <v>57</v>
      </c>
      <c r="E28" s="21"/>
      <c r="F28" s="21"/>
    </row>
    <row r="29" spans="2:6" x14ac:dyDescent="0.3">
      <c r="B29" s="48" t="s">
        <v>58</v>
      </c>
      <c r="C29" s="21" t="s">
        <v>51</v>
      </c>
      <c r="E29" s="21"/>
      <c r="F29" s="21"/>
    </row>
    <row r="30" spans="2:6" x14ac:dyDescent="0.3">
      <c r="B30" s="21"/>
      <c r="C30" s="21"/>
      <c r="E30" s="21"/>
      <c r="F30" s="21"/>
    </row>
    <row r="31" spans="2:6" x14ac:dyDescent="0.3">
      <c r="B31" s="21"/>
      <c r="C31" s="21"/>
      <c r="E31" s="21"/>
      <c r="F31" s="21"/>
    </row>
    <row r="32" spans="2:6" x14ac:dyDescent="0.3">
      <c r="B32" s="21"/>
      <c r="C32" s="21"/>
      <c r="E32" s="21"/>
      <c r="F32" s="21"/>
    </row>
    <row r="33" spans="2:6" x14ac:dyDescent="0.3">
      <c r="B33" s="21"/>
      <c r="C33" s="21"/>
      <c r="E33" s="21"/>
      <c r="F33" s="21"/>
    </row>
    <row r="34" spans="2:6" x14ac:dyDescent="0.3">
      <c r="B34" s="21"/>
      <c r="C34" s="21"/>
      <c r="E34" s="21"/>
      <c r="F34" s="21"/>
    </row>
    <row r="38" spans="2:6" ht="23.4" x14ac:dyDescent="0.45">
      <c r="B38" s="49" t="s">
        <v>196</v>
      </c>
    </row>
  </sheetData>
  <mergeCells count="5">
    <mergeCell ref="B12:F12"/>
    <mergeCell ref="B1:F1"/>
    <mergeCell ref="E2:F2"/>
    <mergeCell ref="B2:C2"/>
    <mergeCell ref="H4:P12"/>
  </mergeCells>
  <conditionalFormatting sqref="C14">
    <cfRule type="cellIs" dxfId="1" priority="1" operator="lessThan">
      <formula>0.8</formula>
    </cfRule>
  </conditionalFormatting>
  <conditionalFormatting sqref="F14">
    <cfRule type="cellIs" dxfId="0" priority="2" operator="greaterThan">
      <formula>0.2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6"/>
  <sheetViews>
    <sheetView topLeftCell="B1" workbookViewId="0">
      <selection activeCell="AW1" sqref="AW1"/>
    </sheetView>
  </sheetViews>
  <sheetFormatPr defaultRowHeight="14.4" x14ac:dyDescent="0.3"/>
  <cols>
    <col min="1" max="1" width="40.6640625" customWidth="1"/>
    <col min="16" max="16" width="8" customWidth="1"/>
    <col min="21" max="21" width="9.109375" customWidth="1"/>
    <col min="33" max="33" width="9.109375" customWidth="1"/>
  </cols>
  <sheetData>
    <row r="1" spans="1:50" ht="103.5" customHeight="1" x14ac:dyDescent="0.3">
      <c r="A1" s="4" t="s">
        <v>4</v>
      </c>
      <c r="C1" t="str">
        <f>'obszar B - PV+aku, ~PC'!A3</f>
        <v>zmienna</v>
      </c>
      <c r="D1" t="str">
        <f>'obszar B - PV+aku, ~PC'!A5</f>
        <v>numer EP</v>
      </c>
      <c r="E1" t="str">
        <f>'obszar B - PV+aku, ~PC'!A6</f>
        <v>imię i nazwisko lub nazwa Wnioskodawcy</v>
      </c>
      <c r="F1" t="str">
        <f>'obszar B - PV+aku, ~PC'!A7</f>
        <v>adres Wnioskodawcy</v>
      </c>
      <c r="G1" t="str">
        <f>'obszar B - PV+aku, ~PC'!A9</f>
        <v>województwo</v>
      </c>
      <c r="H1" t="str">
        <f>'obszar B - PV+aku, ~PC'!A10</f>
        <v>powiat</v>
      </c>
      <c r="I1" t="str">
        <f>'obszar B - PV+aku, ~PC'!A11</f>
        <v>gmina</v>
      </c>
      <c r="J1" t="str">
        <f>'obszar B - PV+aku, ~PC'!A12</f>
        <v>miejscowość</v>
      </c>
      <c r="K1" t="str">
        <f>'obszar B - PV+aku, ~PC'!A13</f>
        <v>kod pocztowy</v>
      </c>
      <c r="L1" t="str">
        <f>'obszar B - PV+aku, ~PC'!A14</f>
        <v>ulica</v>
      </c>
      <c r="M1" t="str">
        <f>'obszar B - PV+aku, ~PC'!A15</f>
        <v>numer budynku/lokalu</v>
      </c>
      <c r="N1" t="str">
        <f>'obszar B - PV+aku, ~PC'!A16</f>
        <v>numer i nazwa obrębu ewidencyjnego</v>
      </c>
      <c r="O1" t="str">
        <f>'obszar B - PV+aku, ~PC'!A17</f>
        <v>numer działki ewidencyjnej</v>
      </c>
      <c r="P1" t="str">
        <f>'obszar B - PV+aku, ~PC'!A18</f>
        <v>zużycie energii elektrycznej wynikające z faktur wystawionych w ostatnich 12 miesięcach poprzedzająch miesiąc złożenia wniosku [kWh]</v>
      </c>
      <c r="Q1" t="str">
        <f>'obszar B - PV+aku, ~PC'!A19</f>
        <v>moc przyłączeniowa obiektu [kW]</v>
      </c>
      <c r="R1" t="str">
        <f>'obszar B - PV+aku, ~PC'!A20</f>
        <v>Licznik energii:</v>
      </c>
      <c r="S1" t="str">
        <f>'obszar B - PV+aku, ~PC'!A23</f>
        <v>czy obiekt posiada aktualnie produkty OZE tj. (instalacja fotowoltaiczna, magazyn energii, pompa ciepła)? (jeśli tak proszę o podanie mocy danej instalacji/ pojemności magazynu oraz informację czy jest to na potrzeby mieszkalne czy gospodarcze)</v>
      </c>
      <c r="T1" t="str">
        <f>'obszar B - PV+aku, ~PC'!A26</f>
        <v>moc instalacji:</v>
      </c>
      <c r="U1" t="str">
        <f>'obszar B - PV+aku, ~PC'!A27</f>
        <v>marka i model modułów PV</v>
      </c>
      <c r="V1" t="str">
        <f>'obszar B - PV+aku, ~PC'!A28</f>
        <v>sprawność modułów PV (min. 21% )</v>
      </c>
      <c r="W1" t="str">
        <f>'obszar B - PV+aku, ~PC'!A29</f>
        <v>falowniki PV</v>
      </c>
      <c r="X1" t="str">
        <f>'obszar B - PV+aku, ~PC'!A30</f>
        <v>moc AC falowników (suma)</v>
      </c>
      <c r="Y1" t="str">
        <f>'obszar B - PV+aku, ~PC'!A31</f>
        <v>marka i model magazynu energii</v>
      </c>
      <c r="Z1" t="str">
        <f>'obszar B - PV+aku, ~PC'!A32</f>
        <v>pojemność magazynu energii</v>
      </c>
      <c r="AA1" t="str">
        <f>'obszar B - PV+aku, ~PC'!A33</f>
        <v>moc znamionowa magazynu</v>
      </c>
      <c r="AB1" t="str">
        <f>'obszar B - PV+aku, ~PC'!A34</f>
        <v>źródło danych dot. mocy magazynu</v>
      </c>
      <c r="AC1" t="str">
        <f>'obszar B - PV+aku, ~PC'!A36</f>
        <v>marka i model</v>
      </c>
      <c r="AD1" t="str">
        <f>'obszar B - PV+aku, ~PC'!A37</f>
        <v>rodzaj</v>
      </c>
      <c r="AE1" t="str">
        <f>'obszar B - PV+aku, ~PC'!A38</f>
        <v xml:space="preserve">moc znamionowa </v>
      </c>
      <c r="AF1" t="str">
        <f>'obszar B - PV+aku, ~PC'!A39</f>
        <v>wydajność</v>
      </c>
      <c r="AG1" t="str">
        <f>'obszar B - PV+aku, ~PC'!A40</f>
        <v>roczne zużycie energii wg. wyliczenia z cieplo.app</v>
      </c>
      <c r="AH1" t="str">
        <f>'obszar B - PV+aku, ~PC'!A41</f>
        <v>pompa ciepła będzie na cele gospodarcze czy mieszkalne? (jeśli zastosowano)</v>
      </c>
      <c r="AI1" t="s">
        <v>86</v>
      </c>
      <c r="AJ1" t="s">
        <v>91</v>
      </c>
      <c r="AK1" t="s">
        <v>92</v>
      </c>
      <c r="AL1" t="s">
        <v>91</v>
      </c>
      <c r="AM1" t="s">
        <v>92</v>
      </c>
      <c r="AN1" t="s">
        <v>89</v>
      </c>
      <c r="AO1" t="s">
        <v>90</v>
      </c>
      <c r="AP1" t="s">
        <v>87</v>
      </c>
      <c r="AQ1" t="s">
        <v>93</v>
      </c>
      <c r="AR1" t="s">
        <v>136</v>
      </c>
      <c r="AS1" t="s">
        <v>137</v>
      </c>
      <c r="AT1" t="s">
        <v>137</v>
      </c>
      <c r="AU1" t="s">
        <v>214</v>
      </c>
      <c r="AV1" t="s">
        <v>215</v>
      </c>
      <c r="AW1" t="s">
        <v>218</v>
      </c>
      <c r="AX1" t="s">
        <v>218</v>
      </c>
    </row>
    <row r="2" spans="1:50" s="3" customFormat="1" ht="43.2" x14ac:dyDescent="0.3">
      <c r="A2" s="2" t="s">
        <v>84</v>
      </c>
      <c r="C2" s="3" t="str">
        <f>'obszar B - PV+aku, ~PC'!B3</f>
        <v>wartość</v>
      </c>
      <c r="D2" s="3">
        <f>'obszar B - PV+aku, ~PC'!B5</f>
        <v>0</v>
      </c>
      <c r="E2" s="3">
        <f>'obszar B - PV+aku, ~PC'!B6</f>
        <v>0</v>
      </c>
      <c r="F2" s="3">
        <f>'obszar B - PV+aku, ~PC'!B7</f>
        <v>0</v>
      </c>
      <c r="G2" s="3">
        <f>'obszar B - PV+aku, ~PC'!B9</f>
        <v>0</v>
      </c>
      <c r="H2" s="3">
        <f>'obszar B - PV+aku, ~PC'!B10</f>
        <v>0</v>
      </c>
      <c r="I2" s="3">
        <f>'obszar B - PV+aku, ~PC'!B11</f>
        <v>0</v>
      </c>
      <c r="J2" s="3">
        <f>'obszar B - PV+aku, ~PC'!B12</f>
        <v>0</v>
      </c>
      <c r="K2" s="3">
        <f>'obszar B - PV+aku, ~PC'!B13</f>
        <v>0</v>
      </c>
      <c r="L2" s="3">
        <f>'obszar B - PV+aku, ~PC'!B14</f>
        <v>0</v>
      </c>
      <c r="M2" s="3">
        <f>'obszar B - PV+aku, ~PC'!B15</f>
        <v>0</v>
      </c>
      <c r="N2" s="3">
        <f>'obszar B - PV+aku, ~PC'!B16</f>
        <v>0</v>
      </c>
      <c r="O2" s="3">
        <f>'obszar B - PV+aku, ~PC'!B17</f>
        <v>0</v>
      </c>
      <c r="P2" s="3">
        <f>'obszar B - PV+aku, ~PC'!B18</f>
        <v>0</v>
      </c>
      <c r="Q2" s="3">
        <f>'obszar B - PV+aku, ~PC'!B19</f>
        <v>0</v>
      </c>
      <c r="R2" s="3">
        <f>'obszar B - PV+aku, ~PC'!B20</f>
        <v>0</v>
      </c>
      <c r="S2" s="3" t="str">
        <f>IF('obszar B - PV+aku, ~PC'!B23="","W gospodarstwie Wnioskodawcy nie ma aktualnie żadnych produktów OZE tj. (instalacja fotowoltaiczna, magazyn energii, pompa ciepła). ")</f>
        <v xml:space="preserve">W gospodarstwie Wnioskodawcy nie ma aktualnie żadnych produktów OZE tj. (instalacja fotowoltaiczna, magazyn energii, pompa ciepła). </v>
      </c>
      <c r="T2" s="3">
        <f>'obszar B - PV+aku, ~PC'!B26</f>
        <v>0</v>
      </c>
      <c r="U2" s="3">
        <f>'obszar B - PV+aku, ~PC'!B27</f>
        <v>0</v>
      </c>
      <c r="V2" s="3">
        <f>'obszar B - PV+aku, ~PC'!B28</f>
        <v>0</v>
      </c>
      <c r="W2" s="3">
        <f>'obszar B - PV+aku, ~PC'!B29</f>
        <v>0</v>
      </c>
      <c r="X2" s="3">
        <f>'obszar B - PV+aku, ~PC'!B30</f>
        <v>0</v>
      </c>
      <c r="Y2" s="3">
        <f>'obszar B - PV+aku, ~PC'!B31</f>
        <v>0</v>
      </c>
      <c r="Z2" s="3">
        <f>'obszar B - PV+aku, ~PC'!B32</f>
        <v>0</v>
      </c>
      <c r="AA2" s="3">
        <f>'obszar B - PV+aku, ~PC'!B33</f>
        <v>0</v>
      </c>
      <c r="AB2" s="3">
        <f>'obszar B - PV+aku, ~PC'!B34</f>
        <v>0</v>
      </c>
      <c r="AC2" s="3">
        <f>'obszar B - PV+aku, ~PC'!B36</f>
        <v>0</v>
      </c>
      <c r="AD2" s="3">
        <f>'obszar B - PV+aku, ~PC'!B37</f>
        <v>0</v>
      </c>
      <c r="AE2" s="3">
        <f>'obszar B - PV+aku, ~PC'!B38</f>
        <v>0</v>
      </c>
      <c r="AF2" s="3">
        <f>'obszar B - PV+aku, ~PC'!B39</f>
        <v>0</v>
      </c>
      <c r="AG2" s="3">
        <f>'obszar B - PV+aku, ~PC'!B40</f>
        <v>0</v>
      </c>
      <c r="AH2" s="3" t="str">
        <f>'obszar B - PV+aku, ~PC'!B41</f>
        <v>na cele gospodarcze</v>
      </c>
      <c r="AI2" s="3">
        <f>P2/1000</f>
        <v>0</v>
      </c>
      <c r="AJ2" s="3" t="e">
        <f>'Rachunki i urządzenia'!C14</f>
        <v>#DIV/0!</v>
      </c>
      <c r="AK2" s="3" t="e">
        <f>'Rachunki i urządzenia'!F14</f>
        <v>#DIV/0!</v>
      </c>
      <c r="AL2" s="3" t="e">
        <f>ROUND((AJ2*100),0)</f>
        <v>#DIV/0!</v>
      </c>
      <c r="AM2" s="3" t="e">
        <f>ROUND((AK2*100),0)</f>
        <v>#DIV/0!</v>
      </c>
      <c r="AN2" s="3" t="e">
        <f>ROUND((AL2/100*T2),2)</f>
        <v>#DIV/0!</v>
      </c>
      <c r="AO2" s="3" t="e">
        <f>ROUND((AM2/100*T2),2)</f>
        <v>#DIV/0!</v>
      </c>
      <c r="AP2" s="3">
        <f>P2+AG2</f>
        <v>0</v>
      </c>
      <c r="AQ2" s="3">
        <f>ROUND((AP2/1000),2)</f>
        <v>0</v>
      </c>
      <c r="AR2" s="3">
        <f>ROUND((0.2*AG2),1)</f>
        <v>0</v>
      </c>
      <c r="AS2" s="3">
        <f>P2+AR2</f>
        <v>0</v>
      </c>
      <c r="AT2" s="3">
        <f>ROUND((AS2/1000),2)</f>
        <v>0</v>
      </c>
      <c r="AU2" s="3">
        <f>'Rachunki i urządzenia'!C13</f>
        <v>0</v>
      </c>
      <c r="AV2" s="3">
        <f>'Rachunki i urządzenia'!F13</f>
        <v>0</v>
      </c>
      <c r="AW2" s="3">
        <f>0.01*T2</f>
        <v>0</v>
      </c>
      <c r="AX2" s="3">
        <f>ROUND(AW2,2)</f>
        <v>0</v>
      </c>
    </row>
    <row r="6" spans="1:50" x14ac:dyDescent="0.3">
      <c r="C6" s="1"/>
    </row>
  </sheetData>
  <sheetProtection algorithmName="SHA-512" hashValue="P/lcA4BzkNHEqeZVSW/7sgM+DabZ3Dd4Q8AZdMq8KyZ121nkicPJwscZPhOYCNeDuX/JDyO/ghrmb+vTTZoU9g==" saltValue="/jxaeTI5hvxy93aFHqX3XQ==" spinCount="100000" sheet="1" selectLockedCells="1" selectUnlockedCells="1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R18"/>
  <sheetViews>
    <sheetView topLeftCell="U1" workbookViewId="0">
      <selection activeCell="AH18" sqref="AH18"/>
    </sheetView>
  </sheetViews>
  <sheetFormatPr defaultColWidth="8.6640625" defaultRowHeight="14.4" x14ac:dyDescent="0.3"/>
  <cols>
    <col min="1" max="1" width="37" customWidth="1"/>
    <col min="2" max="2" width="13" customWidth="1"/>
    <col min="4" max="4" width="8.88671875" bestFit="1" customWidth="1"/>
    <col min="5" max="5" width="10.6640625" customWidth="1"/>
    <col min="6" max="6" width="12.44140625" customWidth="1"/>
    <col min="7" max="7" width="20.88671875" customWidth="1"/>
    <col min="8" max="8" width="12.5546875" bestFit="1" customWidth="1"/>
    <col min="10" max="10" width="8.88671875" bestFit="1" customWidth="1"/>
    <col min="15" max="15" width="11.88671875" customWidth="1"/>
    <col min="18" max="18" width="6.44140625" customWidth="1"/>
    <col min="19" max="20" width="8.88671875" bestFit="1" customWidth="1"/>
    <col min="23" max="23" width="8.88671875" bestFit="1" customWidth="1"/>
    <col min="30" max="30" width="12.44140625" customWidth="1"/>
    <col min="31" max="31" width="26.6640625" customWidth="1"/>
    <col min="32" max="35" width="8.88671875" bestFit="1" customWidth="1"/>
    <col min="38" max="38" width="9" customWidth="1"/>
    <col min="41" max="41" width="17.88671875" customWidth="1"/>
    <col min="42" max="42" width="18.6640625" customWidth="1"/>
    <col min="43" max="43" width="13.88671875" customWidth="1"/>
    <col min="44" max="44" width="20.44140625" customWidth="1"/>
    <col min="45" max="45" width="22.5546875" customWidth="1"/>
    <col min="46" max="46" width="15.6640625" customWidth="1"/>
    <col min="47" max="47" width="78.5546875" customWidth="1"/>
    <col min="48" max="48" width="30.33203125" customWidth="1"/>
    <col min="49" max="49" width="15.5546875" customWidth="1"/>
    <col min="50" max="50" width="13.109375" customWidth="1"/>
    <col min="51" max="51" width="17" customWidth="1"/>
    <col min="53" max="53" width="8" customWidth="1"/>
    <col min="55" max="55" width="12.44140625" customWidth="1"/>
    <col min="56" max="56" width="9.88671875" customWidth="1"/>
    <col min="57" max="57" width="11" customWidth="1"/>
    <col min="58" max="58" width="14.44140625" customWidth="1"/>
    <col min="61" max="61" width="17" customWidth="1"/>
    <col min="63" max="63" width="14.44140625" customWidth="1"/>
    <col min="64" max="64" width="14" customWidth="1"/>
  </cols>
  <sheetData>
    <row r="1" spans="1:70" ht="156.75" customHeight="1" x14ac:dyDescent="0.3">
      <c r="A1" s="4" t="s">
        <v>193</v>
      </c>
      <c r="AB1" s="3"/>
      <c r="AF1" t="s">
        <v>165</v>
      </c>
      <c r="AG1" t="s">
        <v>166</v>
      </c>
      <c r="AH1" t="s">
        <v>167</v>
      </c>
      <c r="AI1" t="s">
        <v>168</v>
      </c>
      <c r="AJ1" t="s">
        <v>169</v>
      </c>
      <c r="AK1" t="s">
        <v>170</v>
      </c>
      <c r="AM1" t="s">
        <v>171</v>
      </c>
      <c r="AN1" t="s">
        <v>172</v>
      </c>
      <c r="AO1" s="34"/>
      <c r="AW1" s="35"/>
      <c r="AX1" s="35"/>
      <c r="BA1" s="36"/>
      <c r="BD1" s="33"/>
      <c r="BE1" s="33"/>
      <c r="BF1" s="33"/>
      <c r="BG1" s="37"/>
      <c r="BH1" s="37"/>
      <c r="BI1" s="37"/>
      <c r="BJ1" s="37"/>
      <c r="BK1" s="37"/>
      <c r="BL1" s="37"/>
      <c r="BM1" s="37"/>
      <c r="BN1" s="37"/>
      <c r="BO1" s="37"/>
      <c r="BP1" s="33"/>
      <c r="BQ1" s="33"/>
      <c r="BR1" s="37"/>
    </row>
    <row r="2" spans="1:70" s="3" customFormat="1" ht="51.75" customHeight="1" x14ac:dyDescent="0.3">
      <c r="AF2" s="3" t="e">
        <f>ROUND(AG2/(1.73*400*1),2)</f>
        <v>#REF!</v>
      </c>
      <c r="AG2" s="3" t="e">
        <f>#REF!*1000</f>
        <v>#REF!</v>
      </c>
      <c r="AH2" s="38" t="e">
        <f>#REF!</f>
        <v>#REF!</v>
      </c>
      <c r="AI2" s="3" t="e">
        <f>IF(AF4&gt;=6,IF(AF4&gt;=10,IF(AF4&gt;=16,IF(AF4&gt;=20,IF(AF4&gt;=25,IF(AF4&gt;=32,IF(AF4&gt;=40,IF(AF4&gt;=50,IF(AF4&gt;=63,IF(AF4&gt;=80,IF(AF4&gt;=100,IF(AF4&gt;=125,IF(AF4&gt;=160,IF(AF4&gt;=200,IF(AF4&gt;=224,IF(AF4&gt;=250,IF(AF4&gt;=300,IF(AF4&gt;=315,IF(AF4&gt;=400,"wyliczyć odrębnie",400),315),300),250),224),200),160),125),100),80),63),50),40),32),25),20),16),10),6)</f>
        <v>#REF!</v>
      </c>
      <c r="AJ2" s="3" t="e">
        <f>IF(AH2&gt;15,IF(AH2&gt;20,IF(AH2&gt;27,IF(AH2&gt;34,IF(AH2&gt;46,IF(AH2&gt;62,IF(AH2&gt;80,IF(AH2&gt;99,IF(AH2&gt;118,IF(AN2&gt;149,IF(AN2&gt;179,IF(AN2&gt;206,IF(AN2&gt;225,IF(AN2&gt;255,IF(AN2&gt;297,IF(AN2&gt;339,IF(AN2&gt;464,"wyliczyć odrębnie"),"300 mm2 w ułożeniu B2 wg. Tablicy B.52.4"),"240 mm2 w ułożeniu B2 wg. Tablicy B.52.4"),"185 mm2 w ułożeniu B2 wg. Tablicy B.52.4"),"150 mm2 w ułożeniu B2 wg. Tablicy B.52.4"),"120 mm2 w ułożeniu B2 wg. Tablicy B.52.4"),"95 mm2 w ułożeniu B2 wg. Tablicy B.52.4"),"70 mm2 w ułożeniu B2 wg. Tablicy B.52.4"),"50 mm2 w ułożeniu B2 wg. Tablicy B.52.4"),"35 mm2 w ułożeniu B2 wg. Tablicy B.52.4"),"25 mm2 w ułożeniu B2 wg. Tablicy B.52.4"),"16 mm2 w ułożeniu B2 wg. Tablicy B.52.4"),"10 mm2 w ułożeniu B2 wg. Tablicy B.52.4"),"6 mm2 w ułożeniu B2 wg. Tablicy B.52.4"),"4 mm2 w ułożeniu B2 wg. Tablicy B.52.4"),"2,5 mm2 w ułożeniu B2 wg. Tablicy B.52.4"),"1,5 mm2 w ułożeniu B2 wg. Tablicy B.52.4")</f>
        <v>#REF!</v>
      </c>
      <c r="AK2" s="3" t="e">
        <f>#REF!</f>
        <v>#REF!</v>
      </c>
      <c r="AM2" s="3" t="e">
        <f>1.45*AH2</f>
        <v>#REF!</v>
      </c>
      <c r="AN2" s="3" t="e">
        <f>AM2/1.45</f>
        <v>#REF!</v>
      </c>
    </row>
    <row r="3" spans="1:70" x14ac:dyDescent="0.3">
      <c r="AF3" t="s">
        <v>174</v>
      </c>
    </row>
    <row r="4" spans="1:70" x14ac:dyDescent="0.3">
      <c r="AF4" s="39" t="e">
        <f>AF2*1.11</f>
        <v>#REF!</v>
      </c>
    </row>
    <row r="6" spans="1:70" x14ac:dyDescent="0.3">
      <c r="F6" s="1"/>
      <c r="AU6" s="40"/>
    </row>
    <row r="7" spans="1:70" ht="99" customHeight="1" x14ac:dyDescent="0.3">
      <c r="AU7" s="2"/>
      <c r="AV7" s="41"/>
      <c r="AX7" s="3"/>
    </row>
    <row r="9" spans="1:70" ht="69.75" customHeight="1" x14ac:dyDescent="0.3">
      <c r="AG9" t="s">
        <v>175</v>
      </c>
      <c r="AH9" t="e">
        <f>#REF!*1000</f>
        <v>#REF!</v>
      </c>
      <c r="AI9" t="s">
        <v>176</v>
      </c>
      <c r="AO9" s="42"/>
      <c r="AU9" s="41"/>
      <c r="AV9" s="41"/>
      <c r="AX9" s="3"/>
    </row>
    <row r="10" spans="1:70" ht="70.5" customHeight="1" x14ac:dyDescent="0.3">
      <c r="AG10" t="s">
        <v>178</v>
      </c>
      <c r="AH10" t="s">
        <v>179</v>
      </c>
      <c r="AI10" s="42">
        <f>AO9*1.2</f>
        <v>0</v>
      </c>
      <c r="AJ10" t="s">
        <v>177</v>
      </c>
      <c r="AU10" s="41"/>
      <c r="AX10" s="3"/>
    </row>
    <row r="11" spans="1:70" x14ac:dyDescent="0.3">
      <c r="AG11" t="s">
        <v>180</v>
      </c>
      <c r="AV11" s="41"/>
    </row>
    <row r="13" spans="1:70" x14ac:dyDescent="0.3">
      <c r="AV13" s="40"/>
    </row>
    <row r="14" spans="1:70" x14ac:dyDescent="0.3">
      <c r="AV14" s="40"/>
    </row>
    <row r="15" spans="1:70" x14ac:dyDescent="0.3">
      <c r="AV15" s="40"/>
    </row>
    <row r="16" spans="1:70" x14ac:dyDescent="0.3">
      <c r="AV16" s="40"/>
    </row>
    <row r="17" spans="33:48" x14ac:dyDescent="0.3">
      <c r="AV17" s="40"/>
    </row>
    <row r="18" spans="33:48" x14ac:dyDescent="0.3">
      <c r="AG18" t="s">
        <v>181</v>
      </c>
    </row>
  </sheetData>
  <sheetProtection algorithmName="SHA-512" hashValue="Yrg4zKnvhPhn15Ljq03PQKM0iHRqghZ/haLMGfIni6s5xCOkGsw0xauuiF/HB9eNjMs+bvtPfq2W05NAG8v1BA==" saltValue="tcO1FqoLZDcTdODnKv+bcw==" spinCount="100000"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G12"/>
  <sheetViews>
    <sheetView topLeftCell="D1" workbookViewId="0">
      <selection activeCell="G6" sqref="G6"/>
    </sheetView>
  </sheetViews>
  <sheetFormatPr defaultColWidth="8.6640625" defaultRowHeight="14.4" x14ac:dyDescent="0.3"/>
  <cols>
    <col min="3" max="3" width="52.44140625" customWidth="1"/>
    <col min="4" max="4" width="48.33203125" customWidth="1"/>
    <col min="5" max="5" width="30" customWidth="1"/>
    <col min="6" max="6" width="35.44140625" customWidth="1"/>
    <col min="7" max="7" width="19.88671875" customWidth="1"/>
  </cols>
  <sheetData>
    <row r="1" spans="3:7" x14ac:dyDescent="0.3">
      <c r="C1" t="s">
        <v>182</v>
      </c>
      <c r="D1" t="s">
        <v>183</v>
      </c>
      <c r="E1" t="s">
        <v>173</v>
      </c>
      <c r="F1" t="s">
        <v>184</v>
      </c>
      <c r="G1" s="43" t="s">
        <v>185</v>
      </c>
    </row>
    <row r="2" spans="3:7" x14ac:dyDescent="0.3">
      <c r="C2" s="40" t="s">
        <v>162</v>
      </c>
      <c r="D2" t="s">
        <v>163</v>
      </c>
      <c r="E2" t="s">
        <v>147</v>
      </c>
      <c r="F2" t="s">
        <v>147</v>
      </c>
      <c r="G2" t="s">
        <v>164</v>
      </c>
    </row>
    <row r="3" spans="3:7" ht="43.2" x14ac:dyDescent="0.3">
      <c r="C3" s="44" t="s">
        <v>186</v>
      </c>
      <c r="D3" s="33" t="s">
        <v>187</v>
      </c>
      <c r="E3" t="s">
        <v>148</v>
      </c>
      <c r="F3" t="s">
        <v>148</v>
      </c>
      <c r="G3" t="s">
        <v>188</v>
      </c>
    </row>
    <row r="4" spans="3:7" ht="28.8" x14ac:dyDescent="0.3">
      <c r="C4" s="40" t="s">
        <v>189</v>
      </c>
      <c r="D4" s="33" t="s">
        <v>190</v>
      </c>
      <c r="G4" t="s">
        <v>191</v>
      </c>
    </row>
    <row r="5" spans="3:7" x14ac:dyDescent="0.3">
      <c r="C5" s="40"/>
      <c r="G5" t="s">
        <v>192</v>
      </c>
    </row>
    <row r="6" spans="3:7" x14ac:dyDescent="0.3">
      <c r="C6" s="40"/>
      <c r="G6" t="s">
        <v>194</v>
      </c>
    </row>
    <row r="7" spans="3:7" x14ac:dyDescent="0.3">
      <c r="C7" s="40"/>
    </row>
    <row r="8" spans="3:7" x14ac:dyDescent="0.3">
      <c r="C8" s="40"/>
    </row>
    <row r="9" spans="3:7" x14ac:dyDescent="0.3">
      <c r="C9" s="40"/>
    </row>
    <row r="10" spans="3:7" ht="47.25" customHeight="1" x14ac:dyDescent="0.3">
      <c r="C10" s="44"/>
    </row>
    <row r="11" spans="3:7" ht="32.25" customHeight="1" x14ac:dyDescent="0.3">
      <c r="C11" s="44"/>
    </row>
    <row r="12" spans="3:7" x14ac:dyDescent="0.3">
      <c r="C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Ankieta do Wniosku</vt:lpstr>
      <vt:lpstr>kalkulator punktów</vt:lpstr>
      <vt:lpstr>obszar B - PV+aku, ~PC</vt:lpstr>
      <vt:lpstr>Rachunki i urządzenia</vt:lpstr>
      <vt:lpstr>obliczenia</vt:lpstr>
      <vt:lpstr>1obliczenia ppoż</vt:lpstr>
      <vt:lpstr>obiekty - 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Joanna Jarawka</cp:lastModifiedBy>
  <cp:revision>3</cp:revision>
  <dcterms:created xsi:type="dcterms:W3CDTF">2006-09-22T13:37:51Z</dcterms:created>
  <dcterms:modified xsi:type="dcterms:W3CDTF">2026-10-07T13:14:15Z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